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85" windowWidth="9720" windowHeight="6510" activeTab="2"/>
  </bookViews>
  <sheets>
    <sheet name="profits" sheetId="1" r:id="rId1"/>
    <sheet name="savings" sheetId="2" r:id="rId2"/>
    <sheet name="tradeoff" sheetId="3" r:id="rId3"/>
    <sheet name="data from Stella model" sheetId="4" r:id="rId4"/>
  </sheets>
  <definedNames/>
  <calcPr fullCalcOnLoad="1"/>
</workbook>
</file>

<file path=xl/sharedStrings.xml><?xml version="1.0" encoding="utf-8"?>
<sst xmlns="http://schemas.openxmlformats.org/spreadsheetml/2006/main" count="57" uniqueCount="30">
  <si>
    <t>females introduced</t>
  </si>
  <si>
    <t>female offspring</t>
  </si>
  <si>
    <t>females/bee</t>
  </si>
  <si>
    <t>seed yield, kg/ha</t>
  </si>
  <si>
    <t>bee costs</t>
  </si>
  <si>
    <t>seed income</t>
  </si>
  <si>
    <t>bee income</t>
  </si>
  <si>
    <t>Profits</t>
  </si>
  <si>
    <t>Bee % of profits</t>
  </si>
  <si>
    <t>4 gallons</t>
  </si>
  <si>
    <t>Exponential decline in bud opening as pods increase.</t>
  </si>
  <si>
    <t>search = equation</t>
  </si>
  <si>
    <t>DT=4 hrs.</t>
  </si>
  <si>
    <t>foraging fraction=0.75</t>
  </si>
  <si>
    <t xml:space="preserve"> </t>
  </si>
  <si>
    <t>$50/gal</t>
  </si>
  <si>
    <t>$40/gal</t>
  </si>
  <si>
    <t>$60/gal</t>
  </si>
  <si>
    <t>600 lb/acre =</t>
  </si>
  <si>
    <t>681 kg/ha</t>
  </si>
  <si>
    <t>survivorship = density dependent</t>
  </si>
  <si>
    <t>$1.20 / lb</t>
  </si>
  <si>
    <t xml:space="preserve"> $0.55/kg</t>
  </si>
  <si>
    <t>$1.00 / lb</t>
  </si>
  <si>
    <t>$0.45 / kg</t>
  </si>
  <si>
    <t>$1.40 / lb</t>
  </si>
  <si>
    <t>$0.64 / kg</t>
  </si>
  <si>
    <t>$1.60 / lb</t>
  </si>
  <si>
    <t>$0.73 / kg</t>
  </si>
  <si>
    <t>$90/gal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</si>
</sst>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E+00"/>
    <numFmt numFmtId="173" formatCode="0.E+00"/>
    <numFmt numFmtId="174" formatCode="0.0.E+00"/>
    <numFmt numFmtId="175" formatCode="0.00.E+00"/>
  </numFmts>
  <fonts count="18">
    <font>
      <sz val="10"/>
      <name val="Arial"/>
      <family val="0"/>
    </font>
    <font>
      <b/>
      <sz val="10"/>
      <name val="Arial"/>
      <family val="0"/>
    </font>
    <font>
      <i/>
      <sz val="10"/>
      <name val="Arial"/>
      <family val="0"/>
    </font>
    <font>
      <b/>
      <i/>
      <sz val="10"/>
      <name val="Arial"/>
      <family val="0"/>
    </font>
    <font>
      <sz val="16"/>
      <name val="Times New Roman"/>
      <family val="1"/>
    </font>
    <font>
      <sz val="16"/>
      <name val="Arial"/>
      <family val="2"/>
    </font>
    <font>
      <sz val="18"/>
      <name val="Arial"/>
      <family val="2"/>
    </font>
    <font>
      <sz val="14"/>
      <color indexed="14"/>
      <name val="Arial"/>
      <family val="2"/>
    </font>
    <font>
      <sz val="14"/>
      <color indexed="12"/>
      <name val="Arial"/>
      <family val="2"/>
    </font>
    <font>
      <sz val="12"/>
      <name val="Arial"/>
      <family val="2"/>
    </font>
    <font>
      <b/>
      <sz val="12"/>
      <name val="Arial"/>
      <family val="2"/>
    </font>
    <font>
      <b/>
      <sz val="20"/>
      <name val="Arial"/>
      <family val="2"/>
    </font>
    <font>
      <b/>
      <sz val="16"/>
      <name val="Arial"/>
      <family val="2"/>
    </font>
    <font>
      <b/>
      <sz val="16"/>
      <color indexed="16"/>
      <name val="Arial"/>
      <family val="2"/>
    </font>
    <font>
      <b/>
      <sz val="16"/>
      <color indexed="28"/>
      <name val="Arial"/>
      <family val="2"/>
    </font>
    <font>
      <b/>
      <sz val="14"/>
      <color indexed="16"/>
      <name val="Arial"/>
      <family val="2"/>
    </font>
    <font>
      <b/>
      <sz val="14"/>
      <name val="Arial"/>
      <family val="2"/>
    </font>
    <font>
      <b/>
      <sz val="14"/>
      <color indexed="2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5" fontId="0" fillId="0" borderId="0" xfId="0" applyNumberFormat="1" applyAlignment="1">
      <alignment/>
    </xf>
    <xf numFmtId="9" fontId="0" fillId="0" borderId="0" xfId="19" applyAlignment="1">
      <alignment/>
    </xf>
    <xf numFmtId="2" fontId="0" fillId="0" borderId="0" xfId="0" applyNumberFormat="1" applyAlignment="1">
      <alignment/>
    </xf>
    <xf numFmtId="8" fontId="0" fillId="0" borderId="0" xfId="0" applyNumberFormat="1" applyAlignment="1">
      <alignment/>
    </xf>
    <xf numFmtId="0" fontId="0" fillId="0" borderId="0" xfId="0" applyAlignment="1">
      <alignment horizontal="right"/>
    </xf>
    <xf numFmtId="6" fontId="0" fillId="0" borderId="0" xfId="0" applyNumberFormat="1" applyAlignment="1">
      <alignment/>
    </xf>
    <xf numFmtId="8" fontId="0" fillId="0" borderId="0" xfId="0" applyNumberFormat="1" applyAlignment="1">
      <alignment horizontal="right"/>
    </xf>
    <xf numFmtId="44" fontId="0" fillId="0" borderId="0" xfId="17"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Alfalfa Pollination: 
</a:t>
            </a:r>
            <a:r>
              <a:rPr lang="en-US" cap="none" sz="1400" b="1" i="0" u="none" baseline="0">
                <a:latin typeface="Arial"/>
                <a:ea typeface="Arial"/>
                <a:cs typeface="Arial"/>
              </a:rPr>
              <a:t>Exponential decline in bud opening &amp; density dependent offspring mortality</a:t>
            </a:r>
          </a:p>
        </c:rich>
      </c:tx>
      <c:layout>
        <c:manualLayout>
          <c:xMode val="factor"/>
          <c:yMode val="factor"/>
          <c:x val="0.04675"/>
          <c:y val="0"/>
        </c:manualLayout>
      </c:layout>
      <c:spPr>
        <a:noFill/>
        <a:ln>
          <a:noFill/>
        </a:ln>
      </c:spPr>
    </c:title>
    <c:plotArea>
      <c:layout>
        <c:manualLayout>
          <c:xMode val="edge"/>
          <c:yMode val="edge"/>
          <c:x val="0.06325"/>
          <c:y val="0.10775"/>
          <c:w val="0.9165"/>
          <c:h val="0.83225"/>
        </c:manualLayout>
      </c:layout>
      <c:scatterChart>
        <c:scatterStyle val="lineMarker"/>
        <c:varyColors val="0"/>
        <c:ser>
          <c:idx val="7"/>
          <c:order val="0"/>
          <c:tx>
            <c:v>$0.73/kg </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no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model'!$AB$2:$AB$17</c:f>
              <c:numCache>
                <c:ptCount val="16"/>
                <c:pt idx="0">
                  <c:v>80.6796</c:v>
                </c:pt>
                <c:pt idx="1">
                  <c:v>160.0744</c:v>
                </c:pt>
                <c:pt idx="2">
                  <c:v>389.3236</c:v>
                </c:pt>
                <c:pt idx="3">
                  <c:v>728.4086</c:v>
                </c:pt>
                <c:pt idx="4">
                  <c:v>939.2545</c:v>
                </c:pt>
                <c:pt idx="5">
                  <c:v>1074.0052</c:v>
                </c:pt>
                <c:pt idx="6">
                  <c:v>1201.288</c:v>
                </c:pt>
                <c:pt idx="7">
                  <c:v>1319.8327</c:v>
                </c:pt>
                <c:pt idx="8">
                  <c:v>1423.8869</c:v>
                </c:pt>
                <c:pt idx="9">
                  <c:v>1506.6543</c:v>
                </c:pt>
                <c:pt idx="10">
                  <c:v>1561.105</c:v>
                </c:pt>
                <c:pt idx="11">
                  <c:v>1584.3555</c:v>
                </c:pt>
                <c:pt idx="12">
                  <c:v>1582.8079</c:v>
                </c:pt>
                <c:pt idx="13">
                  <c:v>1569.8504</c:v>
                </c:pt>
                <c:pt idx="14">
                  <c:v>1555.6227</c:v>
                </c:pt>
                <c:pt idx="15">
                  <c:v>1543.7601999999997</c:v>
                </c:pt>
              </c:numCache>
            </c:numRef>
          </c:yVal>
          <c:smooth val="0"/>
        </c:ser>
        <c:ser>
          <c:idx val="1"/>
          <c:order val="1"/>
          <c:tx>
            <c:v>$0.73/kg; $40/gal </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no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model'!$AF$2:$AF$17</c:f>
              <c:numCache>
                <c:ptCount val="16"/>
                <c:pt idx="0">
                  <c:v>97.57114285714286</c:v>
                </c:pt>
                <c:pt idx="1">
                  <c:v>192.71622857142856</c:v>
                </c:pt>
                <c:pt idx="2">
                  <c:v>462.05525714285716</c:v>
                </c:pt>
                <c:pt idx="3">
                  <c:v>840.0711142857143</c:v>
                </c:pt>
                <c:pt idx="4">
                  <c:v>1041.1567857142857</c:v>
                </c:pt>
                <c:pt idx="5">
                  <c:v>1152.448742857143</c:v>
                </c:pt>
                <c:pt idx="6">
                  <c:v>1251.5898285714286</c:v>
                </c:pt>
                <c:pt idx="7">
                  <c:v>1336.6673285714285</c:v>
                </c:pt>
                <c:pt idx="8">
                  <c:v>1401.4361571428572</c:v>
                </c:pt>
                <c:pt idx="9">
                  <c:v>1439.0418428571427</c:v>
                </c:pt>
                <c:pt idx="10">
                  <c:v>1449.8607714285715</c:v>
                </c:pt>
                <c:pt idx="11">
                  <c:v>1446.702357142857</c:v>
                </c:pt>
                <c:pt idx="12">
                  <c:v>1416.439442857143</c:v>
                </c:pt>
                <c:pt idx="13">
                  <c:v>1373.7051428571428</c:v>
                </c:pt>
                <c:pt idx="14">
                  <c:v>1329.5832714285712</c:v>
                </c:pt>
                <c:pt idx="15">
                  <c:v>1288.0468285714283</c:v>
                </c:pt>
              </c:numCache>
            </c:numRef>
          </c:yVal>
          <c:smooth val="0"/>
        </c:ser>
        <c:ser>
          <c:idx val="6"/>
          <c:order val="2"/>
          <c:tx>
            <c:v>$0.73/kg; $90/gal </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model'!$AD$2:$AD$17</c:f>
              <c:numCache>
                <c:ptCount val="16"/>
                <c:pt idx="0">
                  <c:v>118.68557142857142</c:v>
                </c:pt>
                <c:pt idx="1">
                  <c:v>233.51851428571428</c:v>
                </c:pt>
                <c:pt idx="2">
                  <c:v>552.9698285714286</c:v>
                </c:pt>
                <c:pt idx="3">
                  <c:v>979.6492571428572</c:v>
                </c:pt>
                <c:pt idx="4">
                  <c:v>1168.534642857143</c:v>
                </c:pt>
                <c:pt idx="5">
                  <c:v>1250.5031714285715</c:v>
                </c:pt>
                <c:pt idx="6">
                  <c:v>1314.4671142857142</c:v>
                </c:pt>
                <c:pt idx="7">
                  <c:v>1357.7106142857142</c:v>
                </c:pt>
                <c:pt idx="8">
                  <c:v>1373.3727285714285</c:v>
                </c:pt>
                <c:pt idx="9">
                  <c:v>1354.5262714285714</c:v>
                </c:pt>
                <c:pt idx="10">
                  <c:v>1310.8054857142856</c:v>
                </c:pt>
                <c:pt idx="11">
                  <c:v>1274.6359285714284</c:v>
                </c:pt>
                <c:pt idx="12">
                  <c:v>1208.4788714285714</c:v>
                </c:pt>
                <c:pt idx="13">
                  <c:v>1128.5235714285714</c:v>
                </c:pt>
                <c:pt idx="14">
                  <c:v>1047.0339857142856</c:v>
                </c:pt>
                <c:pt idx="15">
                  <c:v>968.405114285714</c:v>
                </c:pt>
              </c:numCache>
            </c:numRef>
          </c:yVal>
          <c:smooth val="0"/>
        </c:ser>
        <c:ser>
          <c:idx val="2"/>
          <c:order val="3"/>
          <c:tx>
            <c:v>$0.45/kg </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model'!$L$2:$L$17</c:f>
              <c:numCache>
                <c:ptCount val="16"/>
                <c:pt idx="0">
                  <c:v>49.734</c:v>
                </c:pt>
                <c:pt idx="1">
                  <c:v>98.676</c:v>
                </c:pt>
                <c:pt idx="2">
                  <c:v>239.99400000000003</c:v>
                </c:pt>
                <c:pt idx="3">
                  <c:v>449.019</c:v>
                </c:pt>
                <c:pt idx="4">
                  <c:v>578.9925000000001</c:v>
                </c:pt>
                <c:pt idx="5">
                  <c:v>662.058</c:v>
                </c:pt>
                <c:pt idx="6">
                  <c:v>740.52</c:v>
                </c:pt>
                <c:pt idx="7">
                  <c:v>813.5955</c:v>
                </c:pt>
                <c:pt idx="8">
                  <c:v>877.7385</c:v>
                </c:pt>
                <c:pt idx="9">
                  <c:v>928.7595</c:v>
                </c:pt>
                <c:pt idx="10">
                  <c:v>962.325</c:v>
                </c:pt>
                <c:pt idx="11">
                  <c:v>976.6575</c:v>
                </c:pt>
                <c:pt idx="12">
                  <c:v>975.7035000000001</c:v>
                </c:pt>
                <c:pt idx="13">
                  <c:v>967.716</c:v>
                </c:pt>
                <c:pt idx="14">
                  <c:v>958.9454999999999</c:v>
                </c:pt>
                <c:pt idx="15">
                  <c:v>951.6329999999999</c:v>
                </c:pt>
              </c:numCache>
            </c:numRef>
          </c:yVal>
          <c:smooth val="0"/>
        </c:ser>
        <c:ser>
          <c:idx val="0"/>
          <c:order val="4"/>
          <c:tx>
            <c:v>$0.45/kg; $40/gal</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model'!$N$2:$N$17</c:f>
              <c:numCache>
                <c:ptCount val="16"/>
                <c:pt idx="0">
                  <c:v>66.62554285714286</c:v>
                </c:pt>
                <c:pt idx="1">
                  <c:v>131.31782857142858</c:v>
                </c:pt>
                <c:pt idx="2">
                  <c:v>312.7256571428572</c:v>
                </c:pt>
                <c:pt idx="3">
                  <c:v>560.6815142857143</c:v>
                </c:pt>
                <c:pt idx="4">
                  <c:v>680.8947857142858</c:v>
                </c:pt>
                <c:pt idx="5">
                  <c:v>740.5015428571428</c:v>
                </c:pt>
                <c:pt idx="6">
                  <c:v>790.8218285714286</c:v>
                </c:pt>
                <c:pt idx="7">
                  <c:v>830.4301285714286</c:v>
                </c:pt>
                <c:pt idx="8">
                  <c:v>855.2877571428571</c:v>
                </c:pt>
                <c:pt idx="9">
                  <c:v>861.1470428571428</c:v>
                </c:pt>
                <c:pt idx="10">
                  <c:v>851.0807714285716</c:v>
                </c:pt>
                <c:pt idx="11">
                  <c:v>839.0043571428571</c:v>
                </c:pt>
                <c:pt idx="12">
                  <c:v>809.335042857143</c:v>
                </c:pt>
                <c:pt idx="13">
                  <c:v>771.5707428571429</c:v>
                </c:pt>
                <c:pt idx="14">
                  <c:v>732.9060714285714</c:v>
                </c:pt>
                <c:pt idx="15">
                  <c:v>695.9196285714286</c:v>
                </c:pt>
              </c:numCache>
            </c:numRef>
          </c:yVal>
          <c:smooth val="0"/>
        </c:ser>
        <c:ser>
          <c:idx val="3"/>
          <c:order val="5"/>
          <c:tx>
            <c:v>$0.45/kg; $90/gal</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model'!$P$2:$P$17</c:f>
              <c:numCache>
                <c:ptCount val="16"/>
                <c:pt idx="0">
                  <c:v>87.73997142857142</c:v>
                </c:pt>
                <c:pt idx="1">
                  <c:v>172.12011428571427</c:v>
                </c:pt>
                <c:pt idx="2">
                  <c:v>403.6402285714286</c:v>
                </c:pt>
                <c:pt idx="3">
                  <c:v>700.2596571428572</c:v>
                </c:pt>
                <c:pt idx="4">
                  <c:v>808.272642857143</c:v>
                </c:pt>
                <c:pt idx="5">
                  <c:v>838.5559714285714</c:v>
                </c:pt>
                <c:pt idx="6">
                  <c:v>853.6991142857142</c:v>
                </c:pt>
                <c:pt idx="7">
                  <c:v>851.4734142857142</c:v>
                </c:pt>
                <c:pt idx="8">
                  <c:v>827.2243285714287</c:v>
                </c:pt>
                <c:pt idx="9">
                  <c:v>776.6314714285714</c:v>
                </c:pt>
                <c:pt idx="10">
                  <c:v>712.0254857142858</c:v>
                </c:pt>
                <c:pt idx="11">
                  <c:v>666.9379285714285</c:v>
                </c:pt>
                <c:pt idx="12">
                  <c:v>601.3744714285715</c:v>
                </c:pt>
                <c:pt idx="13">
                  <c:v>526.3891714285716</c:v>
                </c:pt>
                <c:pt idx="14">
                  <c:v>450.3567857142855</c:v>
                </c:pt>
                <c:pt idx="15">
                  <c:v>376.27791428571413</c:v>
                </c:pt>
              </c:numCache>
            </c:numRef>
          </c:yVal>
          <c:smooth val="0"/>
        </c:ser>
        <c:axId val="7702957"/>
        <c:axId val="2217750"/>
      </c:scatterChart>
      <c:valAx>
        <c:axId val="7702957"/>
        <c:scaling>
          <c:orientation val="minMax"/>
          <c:max val="35000"/>
        </c:scaling>
        <c:axPos val="b"/>
        <c:title>
          <c:tx>
            <c:rich>
              <a:bodyPr vert="horz" rot="0" anchor="ctr"/>
              <a:lstStyle/>
              <a:p>
                <a:pPr algn="ctr">
                  <a:defRPr/>
                </a:pPr>
                <a:r>
                  <a:rPr lang="en-US" cap="none" sz="1600" b="1" i="0" u="none" baseline="0">
                    <a:latin typeface="Arial"/>
                    <a:ea typeface="Arial"/>
                    <a:cs typeface="Arial"/>
                  </a:rPr>
                  <a:t>Introduced female bees per hectare</a:t>
                </a:r>
              </a:p>
            </c:rich>
          </c:tx>
          <c:layout>
            <c:manualLayout>
              <c:xMode val="factor"/>
              <c:yMode val="factor"/>
              <c:x val="0.00275"/>
              <c:y val="0.0005"/>
            </c:manualLayout>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2217750"/>
        <c:crosses val="autoZero"/>
        <c:crossBetween val="midCat"/>
        <c:dispUnits/>
      </c:valAx>
      <c:valAx>
        <c:axId val="2217750"/>
        <c:scaling>
          <c:orientation val="minMax"/>
          <c:min val="0"/>
        </c:scaling>
        <c:axPos val="l"/>
        <c:title>
          <c:tx>
            <c:rich>
              <a:bodyPr vert="horz" rot="-5400000" anchor="ctr"/>
              <a:lstStyle/>
              <a:p>
                <a:pPr algn="ctr">
                  <a:defRPr/>
                </a:pPr>
                <a:r>
                  <a:rPr lang="en-US" cap="none" sz="1600" b="1" i="0" u="none" baseline="0">
                    <a:latin typeface="Arial"/>
                    <a:ea typeface="Arial"/>
                    <a:cs typeface="Arial"/>
                  </a:rPr>
                  <a:t>Profits per hectare</a:t>
                </a:r>
              </a:p>
            </c:rich>
          </c:tx>
          <c:layout/>
          <c:overlay val="0"/>
          <c:spPr>
            <a:noFill/>
            <a:ln>
              <a:noFill/>
            </a:ln>
          </c:spPr>
        </c:title>
        <c:delete val="0"/>
        <c:numFmt formatCode="&quot;$&quot;#,##0_);\(&quot;$&quot;#,##0\)" sourceLinked="0"/>
        <c:majorTickMark val="in"/>
        <c:minorTickMark val="none"/>
        <c:tickLblPos val="nextTo"/>
        <c:txPr>
          <a:bodyPr/>
          <a:lstStyle/>
          <a:p>
            <a:pPr>
              <a:defRPr lang="en-US" cap="none" sz="1600" b="1" i="0" u="none" baseline="0">
                <a:latin typeface="Arial"/>
                <a:ea typeface="Arial"/>
                <a:cs typeface="Arial"/>
              </a:defRPr>
            </a:pPr>
          </a:p>
        </c:txPr>
        <c:crossAx val="7702957"/>
        <c:crosses val="autoZero"/>
        <c:crossBetween val="midCat"/>
        <c:dispUnits/>
      </c:valAx>
      <c:spPr>
        <a:noFill/>
        <a:ln w="12700">
          <a:solidFill>
            <a:srgbClr val="808080"/>
          </a:solidFill>
        </a:ln>
      </c:spPr>
    </c:plotArea>
    <c:legend>
      <c:legendPos val="r"/>
      <c:layout>
        <c:manualLayout>
          <c:xMode val="edge"/>
          <c:yMode val="edge"/>
          <c:x val="0.41375"/>
          <c:y val="0.58275"/>
        </c:manualLayout>
      </c:layout>
      <c:overlay val="0"/>
      <c:spPr>
        <a:noFill/>
        <a:ln w="3175">
          <a:noFill/>
        </a:ln>
      </c:spPr>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Alfalfa Pollination:  Exponential decline in bud opening</a:t>
            </a:r>
          </a:p>
        </c:rich>
      </c:tx>
      <c:layout>
        <c:manualLayout>
          <c:xMode val="factor"/>
          <c:yMode val="factor"/>
          <c:x val="0"/>
          <c:y val="0.03425"/>
        </c:manualLayout>
      </c:layout>
      <c:spPr>
        <a:noFill/>
        <a:ln>
          <a:noFill/>
        </a:ln>
      </c:spPr>
    </c:title>
    <c:plotArea>
      <c:layout>
        <c:manualLayout>
          <c:xMode val="edge"/>
          <c:yMode val="edge"/>
          <c:x val="0.0425"/>
          <c:y val="0.1065"/>
          <c:w val="0.914"/>
          <c:h val="0.831"/>
        </c:manualLayout>
      </c:layout>
      <c:scatterChart>
        <c:scatterStyle val="lineMarker"/>
        <c:varyColors val="0"/>
        <c:ser>
          <c:idx val="2"/>
          <c:order val="0"/>
          <c:tx>
            <c:v>$90/kg </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noFill/>
              <a:ln>
                <a:solidFill>
                  <a:srgbClr val="00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model'!$AA$2:$AA$17</c:f>
              <c:numCache>
                <c:ptCount val="16"/>
                <c:pt idx="0">
                  <c:v>12.857142857142856</c:v>
                </c:pt>
                <c:pt idx="1">
                  <c:v>25.71428571428571</c:v>
                </c:pt>
                <c:pt idx="2">
                  <c:v>64.28571428571429</c:v>
                </c:pt>
                <c:pt idx="3">
                  <c:v>128.57142857142858</c:v>
                </c:pt>
                <c:pt idx="4">
                  <c:v>192.85714285714286</c:v>
                </c:pt>
                <c:pt idx="5">
                  <c:v>257.14285714285717</c:v>
                </c:pt>
                <c:pt idx="6">
                  <c:v>321.42857142857144</c:v>
                </c:pt>
                <c:pt idx="7">
                  <c:v>385.7142857142857</c:v>
                </c:pt>
                <c:pt idx="8">
                  <c:v>450</c:v>
                </c:pt>
                <c:pt idx="9">
                  <c:v>514.2857142857143</c:v>
                </c:pt>
                <c:pt idx="10">
                  <c:v>578.5714285714286</c:v>
                </c:pt>
                <c:pt idx="11">
                  <c:v>642.8571428571429</c:v>
                </c:pt>
                <c:pt idx="12">
                  <c:v>707.1428571428571</c:v>
                </c:pt>
                <c:pt idx="13">
                  <c:v>771.4285714285714</c:v>
                </c:pt>
                <c:pt idx="14">
                  <c:v>835.7142857142858</c:v>
                </c:pt>
                <c:pt idx="15">
                  <c:v>900</c:v>
                </c:pt>
              </c:numCache>
            </c:numRef>
          </c:yVal>
          <c:smooth val="0"/>
        </c:ser>
        <c:ser>
          <c:idx val="3"/>
          <c:order val="1"/>
          <c:tx>
            <c:v>$90/kg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FF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model'!$AC$2:$AC$17</c:f>
              <c:numCache>
                <c:ptCount val="16"/>
                <c:pt idx="0">
                  <c:v>50.86311428571428</c:v>
                </c:pt>
                <c:pt idx="1">
                  <c:v>99.15839999999999</c:v>
                </c:pt>
                <c:pt idx="2">
                  <c:v>227.93194285714287</c:v>
                </c:pt>
                <c:pt idx="3">
                  <c:v>379.81208571428573</c:v>
                </c:pt>
                <c:pt idx="4">
                  <c:v>422.1372857142857</c:v>
                </c:pt>
                <c:pt idx="5">
                  <c:v>433.6408285714286</c:v>
                </c:pt>
                <c:pt idx="6">
                  <c:v>434.6076857142857</c:v>
                </c:pt>
                <c:pt idx="7">
                  <c:v>423.5922</c:v>
                </c:pt>
                <c:pt idx="8">
                  <c:v>399.4858285714286</c:v>
                </c:pt>
                <c:pt idx="9">
                  <c:v>362.1576857142857</c:v>
                </c:pt>
                <c:pt idx="10">
                  <c:v>328.2719142857143</c:v>
                </c:pt>
                <c:pt idx="11">
                  <c:v>333.13757142857145</c:v>
                </c:pt>
                <c:pt idx="12">
                  <c:v>332.8138285714286</c:v>
                </c:pt>
                <c:pt idx="13">
                  <c:v>330.1017428571429</c:v>
                </c:pt>
                <c:pt idx="14">
                  <c:v>327.1255714285714</c:v>
                </c:pt>
                <c:pt idx="15">
                  <c:v>324.64491428571426</c:v>
                </c:pt>
              </c:numCache>
            </c:numRef>
          </c:yVal>
          <c:smooth val="0"/>
        </c:ser>
        <c:ser>
          <c:idx val="0"/>
          <c:order val="2"/>
          <c:tx>
            <c:v>$40/kg </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model'!$K$2:$K$17</c:f>
              <c:numCache>
                <c:ptCount val="16"/>
                <c:pt idx="0">
                  <c:v>5.7142857142857135</c:v>
                </c:pt>
                <c:pt idx="1">
                  <c:v>11.428571428571427</c:v>
                </c:pt>
                <c:pt idx="2">
                  <c:v>28.571428571428573</c:v>
                </c:pt>
                <c:pt idx="3">
                  <c:v>57.142857142857146</c:v>
                </c:pt>
                <c:pt idx="4">
                  <c:v>85.71428571428571</c:v>
                </c:pt>
                <c:pt idx="5">
                  <c:v>114.28571428571429</c:v>
                </c:pt>
                <c:pt idx="6">
                  <c:v>142.85714285714286</c:v>
                </c:pt>
                <c:pt idx="7">
                  <c:v>171.42857142857142</c:v>
                </c:pt>
                <c:pt idx="8">
                  <c:v>200</c:v>
                </c:pt>
                <c:pt idx="9">
                  <c:v>228.57142857142858</c:v>
                </c:pt>
                <c:pt idx="10">
                  <c:v>257.14285714285717</c:v>
                </c:pt>
                <c:pt idx="11">
                  <c:v>285.7142857142857</c:v>
                </c:pt>
                <c:pt idx="12">
                  <c:v>314.2857142857143</c:v>
                </c:pt>
                <c:pt idx="13">
                  <c:v>342.85714285714283</c:v>
                </c:pt>
                <c:pt idx="14">
                  <c:v>371.42857142857144</c:v>
                </c:pt>
                <c:pt idx="15">
                  <c:v>400</c:v>
                </c:pt>
              </c:numCache>
            </c:numRef>
          </c:yVal>
          <c:smooth val="0"/>
        </c:ser>
        <c:ser>
          <c:idx val="1"/>
          <c:order val="3"/>
          <c:tx>
            <c:v>$40/kg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model'!$M$2:$M$17</c:f>
              <c:numCache>
                <c:ptCount val="16"/>
                <c:pt idx="0">
                  <c:v>22.60582857142857</c:v>
                </c:pt>
                <c:pt idx="1">
                  <c:v>44.07039999999999</c:v>
                </c:pt>
                <c:pt idx="2">
                  <c:v>101.30308571428571</c:v>
                </c:pt>
                <c:pt idx="3">
                  <c:v>168.80537142857145</c:v>
                </c:pt>
                <c:pt idx="4">
                  <c:v>187.61657142857143</c:v>
                </c:pt>
                <c:pt idx="5">
                  <c:v>192.72925714285716</c:v>
                </c:pt>
                <c:pt idx="6">
                  <c:v>193.15897142857142</c:v>
                </c:pt>
                <c:pt idx="7">
                  <c:v>188.26319999999998</c:v>
                </c:pt>
                <c:pt idx="8">
                  <c:v>177.54925714285716</c:v>
                </c:pt>
                <c:pt idx="9">
                  <c:v>160.95897142857143</c:v>
                </c:pt>
                <c:pt idx="10">
                  <c:v>145.89862857142856</c:v>
                </c:pt>
                <c:pt idx="11">
                  <c:v>148.06114285714287</c:v>
                </c:pt>
                <c:pt idx="12">
                  <c:v>147.91725714285715</c:v>
                </c:pt>
                <c:pt idx="13">
                  <c:v>146.71188571428573</c:v>
                </c:pt>
                <c:pt idx="14">
                  <c:v>145.38914285714284</c:v>
                </c:pt>
                <c:pt idx="15">
                  <c:v>144.28662857142857</c:v>
                </c:pt>
              </c:numCache>
            </c:numRef>
          </c:yVal>
          <c:smooth val="0"/>
        </c:ser>
        <c:axId val="19959751"/>
        <c:axId val="45420032"/>
      </c:scatterChart>
      <c:valAx>
        <c:axId val="19959751"/>
        <c:scaling>
          <c:orientation val="minMax"/>
        </c:scaling>
        <c:axPos val="b"/>
        <c:title>
          <c:tx>
            <c:rich>
              <a:bodyPr vert="horz" rot="0" anchor="ctr"/>
              <a:lstStyle/>
              <a:p>
                <a:pPr algn="ctr">
                  <a:defRPr/>
                </a:pPr>
                <a:r>
                  <a:rPr lang="en-US" cap="none" sz="1600" b="0" i="0" u="none" baseline="0">
                    <a:latin typeface="Arial"/>
                    <a:ea typeface="Arial"/>
                    <a:cs typeface="Arial"/>
                  </a:rPr>
                  <a:t>Introduced females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0" i="0" u="none" baseline="0">
                <a:latin typeface="Arial"/>
                <a:ea typeface="Arial"/>
                <a:cs typeface="Arial"/>
              </a:defRPr>
            </a:pPr>
          </a:p>
        </c:txPr>
        <c:crossAx val="45420032"/>
        <c:crosses val="autoZero"/>
        <c:crossBetween val="midCat"/>
        <c:dispUnits/>
      </c:valAx>
      <c:valAx>
        <c:axId val="45420032"/>
        <c:scaling>
          <c:orientation val="minMax"/>
          <c:max val="500"/>
        </c:scaling>
        <c:axPos val="l"/>
        <c:title>
          <c:tx>
            <c:rich>
              <a:bodyPr vert="horz" rot="-5400000" anchor="ctr"/>
              <a:lstStyle/>
              <a:p>
                <a:pPr algn="ctr">
                  <a:defRPr/>
                </a:pPr>
                <a:r>
                  <a:rPr lang="en-US" cap="none" sz="1600" b="0" i="0" u="none" baseline="0">
                    <a:latin typeface="Arial"/>
                    <a:ea typeface="Arial"/>
                    <a:cs typeface="Arial"/>
                  </a:rPr>
                  <a:t>Bee cost or income</a:t>
                </a:r>
              </a:p>
            </c:rich>
          </c:tx>
          <c:layout/>
          <c:overlay val="0"/>
          <c:spPr>
            <a:noFill/>
            <a:ln>
              <a:noFill/>
            </a:ln>
          </c:spPr>
        </c:title>
        <c:delete val="0"/>
        <c:numFmt formatCode="General" sourceLinked="1"/>
        <c:majorTickMark val="in"/>
        <c:minorTickMark val="none"/>
        <c:tickLblPos val="nextTo"/>
        <c:txPr>
          <a:bodyPr/>
          <a:lstStyle/>
          <a:p>
            <a:pPr>
              <a:defRPr lang="en-US" cap="none" sz="1600" b="0" i="0" u="none" baseline="0">
                <a:latin typeface="Arial"/>
                <a:ea typeface="Arial"/>
                <a:cs typeface="Arial"/>
              </a:defRPr>
            </a:pPr>
          </a:p>
        </c:txPr>
        <c:crossAx val="19959751"/>
        <c:crosses val="autoZero"/>
        <c:crossBetween val="midCat"/>
        <c:dispUnits/>
        <c:majorUnit val="100"/>
      </c:valAx>
      <c:spPr>
        <a:noFill/>
        <a:ln w="12700">
          <a:solidFill>
            <a:srgbClr val="808080"/>
          </a:solidFill>
        </a:ln>
      </c:spPr>
    </c:plotArea>
    <c:legend>
      <c:legendPos val="r"/>
      <c:layout>
        <c:manualLayout>
          <c:xMode val="edge"/>
          <c:yMode val="edge"/>
          <c:x val="0.459"/>
          <c:y val="0.68175"/>
          <c:w val="0.1125"/>
          <c:h val="0.142"/>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Alfalfa Pollination: 
</a:t>
            </a:r>
            <a:r>
              <a:rPr lang="en-US" cap="none" sz="1600" b="1" i="0" u="none" baseline="0">
                <a:latin typeface="Arial"/>
                <a:ea typeface="Arial"/>
                <a:cs typeface="Arial"/>
              </a:rPr>
              <a:t>Exponential decline in bud opening</a:t>
            </a:r>
            <a:r>
              <a:rPr lang="en-US" cap="none" sz="2000" b="1" i="0" u="none" baseline="0">
                <a:latin typeface="Arial"/>
                <a:ea typeface="Arial"/>
                <a:cs typeface="Arial"/>
              </a:rPr>
              <a:t>
</a:t>
            </a:r>
            <a:r>
              <a:rPr lang="en-US" cap="none" sz="1600" b="1" i="0" u="none" baseline="0">
                <a:latin typeface="Arial"/>
                <a:ea typeface="Arial"/>
                <a:cs typeface="Arial"/>
              </a:rPr>
              <a:t>Density dependent survivorship</a:t>
            </a:r>
          </a:p>
        </c:rich>
      </c:tx>
      <c:layout>
        <c:manualLayout>
          <c:xMode val="factor"/>
          <c:yMode val="factor"/>
          <c:x val="0"/>
          <c:y val="-0.013"/>
        </c:manualLayout>
      </c:layout>
      <c:spPr>
        <a:noFill/>
        <a:ln>
          <a:noFill/>
        </a:ln>
      </c:spPr>
    </c:title>
    <c:plotArea>
      <c:layout>
        <c:manualLayout>
          <c:xMode val="edge"/>
          <c:yMode val="edge"/>
          <c:x val="0.0625"/>
          <c:y val="0.1075"/>
          <c:w val="0.869"/>
          <c:h val="0.83225"/>
        </c:manualLayout>
      </c:layout>
      <c:scatterChart>
        <c:scatterStyle val="lineMarker"/>
        <c:varyColors val="0"/>
        <c:ser>
          <c:idx val="0"/>
          <c:order val="0"/>
          <c:spPr>
            <a:ln w="381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model'!$B$2:$B$17</c:f>
              <c:numCache>
                <c:ptCount val="16"/>
                <c:pt idx="0">
                  <c:v>1978.01</c:v>
                </c:pt>
                <c:pt idx="1">
                  <c:v>3856.16</c:v>
                </c:pt>
                <c:pt idx="2">
                  <c:v>8864.02</c:v>
                </c:pt>
                <c:pt idx="3">
                  <c:v>14770.47</c:v>
                </c:pt>
                <c:pt idx="4">
                  <c:v>16416.45</c:v>
                </c:pt>
                <c:pt idx="5">
                  <c:v>16863.81</c:v>
                </c:pt>
                <c:pt idx="6">
                  <c:v>16901.41</c:v>
                </c:pt>
                <c:pt idx="7">
                  <c:v>16473.03</c:v>
                </c:pt>
                <c:pt idx="8">
                  <c:v>15535.56</c:v>
                </c:pt>
                <c:pt idx="9">
                  <c:v>14083.91</c:v>
                </c:pt>
                <c:pt idx="10">
                  <c:v>12766.13</c:v>
                </c:pt>
                <c:pt idx="11">
                  <c:v>12955.35</c:v>
                </c:pt>
                <c:pt idx="12">
                  <c:v>12942.76</c:v>
                </c:pt>
                <c:pt idx="13">
                  <c:v>12837.29</c:v>
                </c:pt>
                <c:pt idx="14">
                  <c:v>12721.55</c:v>
                </c:pt>
                <c:pt idx="15">
                  <c:v>12625.08</c:v>
                </c:pt>
              </c:numCache>
            </c:numRef>
          </c:y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model'!$J$2:$J$17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yVal>
          <c:smooth val="0"/>
        </c:ser>
        <c:axId val="6127105"/>
        <c:axId val="55143946"/>
      </c:scatterChart>
      <c:scatterChart>
        <c:scatterStyle val="lineMarker"/>
        <c:varyColors val="0"/>
        <c:ser>
          <c:idx val="1"/>
          <c:order val="1"/>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800000"/>
              </a:solid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model'!$D$2:$D$17</c:f>
              <c:numCache>
                <c:ptCount val="16"/>
                <c:pt idx="0">
                  <c:v>110.52</c:v>
                </c:pt>
                <c:pt idx="1">
                  <c:v>219.28</c:v>
                </c:pt>
                <c:pt idx="2">
                  <c:v>533.32</c:v>
                </c:pt>
                <c:pt idx="3">
                  <c:v>997.82</c:v>
                </c:pt>
                <c:pt idx="4">
                  <c:v>1286.65</c:v>
                </c:pt>
                <c:pt idx="5">
                  <c:v>1471.24</c:v>
                </c:pt>
                <c:pt idx="6">
                  <c:v>1645.6</c:v>
                </c:pt>
                <c:pt idx="7">
                  <c:v>1807.99</c:v>
                </c:pt>
                <c:pt idx="8">
                  <c:v>1950.53</c:v>
                </c:pt>
                <c:pt idx="9">
                  <c:v>2063.91</c:v>
                </c:pt>
                <c:pt idx="10">
                  <c:v>2138.5</c:v>
                </c:pt>
                <c:pt idx="11">
                  <c:v>2170.35</c:v>
                </c:pt>
                <c:pt idx="12">
                  <c:v>2168.23</c:v>
                </c:pt>
                <c:pt idx="13">
                  <c:v>2150.48</c:v>
                </c:pt>
                <c:pt idx="14">
                  <c:v>2130.99</c:v>
                </c:pt>
                <c:pt idx="15">
                  <c:v>2114.74</c:v>
                </c:pt>
              </c:numCache>
            </c:numRef>
          </c:yVal>
          <c:smooth val="0"/>
        </c:ser>
        <c:axId val="26533467"/>
        <c:axId val="37474612"/>
      </c:scatterChart>
      <c:valAx>
        <c:axId val="6127105"/>
        <c:scaling>
          <c:orientation val="minMax"/>
          <c:max val="35000"/>
        </c:scaling>
        <c:axPos val="b"/>
        <c:title>
          <c:tx>
            <c:rich>
              <a:bodyPr vert="horz" rot="0" anchor="ctr"/>
              <a:lstStyle/>
              <a:p>
                <a:pPr algn="ctr">
                  <a:defRPr/>
                </a:pPr>
                <a:r>
                  <a:rPr lang="en-US" cap="none" sz="1600" b="1" i="0" u="none" baseline="0">
                    <a:latin typeface="Arial"/>
                    <a:ea typeface="Arial"/>
                    <a:cs typeface="Arial"/>
                  </a:rPr>
                  <a:t>Introduced females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55143946"/>
        <c:crosses val="autoZero"/>
        <c:crossBetween val="midCat"/>
        <c:dispUnits/>
      </c:valAx>
      <c:valAx>
        <c:axId val="55143946"/>
        <c:scaling>
          <c:orientation val="minMax"/>
          <c:max val="35000"/>
        </c:scaling>
        <c:axPos val="l"/>
        <c:title>
          <c:tx>
            <c:rich>
              <a:bodyPr vert="horz" rot="-5400000" anchor="ctr"/>
              <a:lstStyle/>
              <a:p>
                <a:pPr algn="ctr">
                  <a:defRPr/>
                </a:pPr>
                <a:r>
                  <a:rPr lang="en-US" cap="none" sz="1600" b="1" i="0" u="none" baseline="0">
                    <a:latin typeface="Arial"/>
                    <a:ea typeface="Arial"/>
                    <a:cs typeface="Arial"/>
                  </a:rPr>
                  <a:t>Female offspring per hectare</a:t>
                </a:r>
              </a:p>
            </c:rich>
          </c:tx>
          <c:layout>
            <c:manualLayout>
              <c:xMode val="factor"/>
              <c:yMode val="factor"/>
              <c:x val="0.00375"/>
              <c:y val="-0.0015"/>
            </c:manualLayout>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6127105"/>
        <c:crosses val="autoZero"/>
        <c:crossBetween val="midCat"/>
        <c:dispUnits/>
      </c:valAx>
      <c:valAx>
        <c:axId val="26533467"/>
        <c:scaling>
          <c:orientation val="minMax"/>
        </c:scaling>
        <c:axPos val="b"/>
        <c:delete val="1"/>
        <c:majorTickMark val="in"/>
        <c:minorTickMark val="none"/>
        <c:tickLblPos val="nextTo"/>
        <c:crossAx val="37474612"/>
        <c:crosses val="max"/>
        <c:crossBetween val="midCat"/>
        <c:dispUnits/>
      </c:valAx>
      <c:valAx>
        <c:axId val="37474612"/>
        <c:scaling>
          <c:orientation val="minMax"/>
          <c:max val="2500"/>
        </c:scaling>
        <c:axPos val="l"/>
        <c:title>
          <c:tx>
            <c:rich>
              <a:bodyPr vert="horz" rot="-5400000" anchor="ctr"/>
              <a:lstStyle/>
              <a:p>
                <a:pPr algn="ctr">
                  <a:defRPr/>
                </a:pPr>
                <a:r>
                  <a:rPr lang="en-US" cap="none" sz="1600" b="1" i="0" u="none" baseline="0">
                    <a:latin typeface="Arial"/>
                    <a:ea typeface="Arial"/>
                    <a:cs typeface="Arial"/>
                  </a:rPr>
                  <a:t>Seed yield , kg.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26533467"/>
        <c:crosses val="max"/>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6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76"/>
  </sheetViews>
  <pageMargins left="0.75" right="0.71"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cdr:x>
      <cdr:y>0.27275</cdr:y>
    </cdr:from>
    <cdr:to>
      <cdr:x>0.383</cdr:x>
      <cdr:y>0.38025</cdr:y>
    </cdr:to>
    <cdr:sp>
      <cdr:nvSpPr>
        <cdr:cNvPr id="1" name="Text 1"/>
        <cdr:cNvSpPr txBox="1">
          <a:spLocks noChangeArrowheads="1"/>
        </cdr:cNvSpPr>
      </cdr:nvSpPr>
      <cdr:spPr>
        <a:xfrm>
          <a:off x="1619250" y="1609725"/>
          <a:ext cx="1704975" cy="638175"/>
        </a:xfrm>
        <a:prstGeom prst="rect">
          <a:avLst/>
        </a:prstGeom>
        <a:noFill/>
        <a:ln w="9525" cmpd="sng">
          <a:noFill/>
        </a:ln>
      </cdr:spPr>
      <cdr:txBody>
        <a:bodyPr vertOverflow="clip" wrap="square" anchor="ctr"/>
        <a:p>
          <a:pPr algn="ctr">
            <a:defRPr/>
          </a:pPr>
          <a:r>
            <a:rPr lang="en-US" cap="none" sz="1400" b="1" i="0" u="none" baseline="0">
              <a:solidFill>
                <a:srgbClr val="600080"/>
              </a:solidFill>
              <a:latin typeface="Arial"/>
              <a:ea typeface="Arial"/>
              <a:cs typeface="Arial"/>
            </a:rPr>
            <a:t>Seed +Bee Profit - Bee Costs</a:t>
          </a:r>
        </a:p>
      </cdr:txBody>
    </cdr:sp>
  </cdr:relSizeAnchor>
  <cdr:relSizeAnchor xmlns:cdr="http://schemas.openxmlformats.org/drawingml/2006/chartDrawing">
    <cdr:from>
      <cdr:x>0.56575</cdr:x>
      <cdr:y>0.40425</cdr:y>
    </cdr:from>
    <cdr:to>
      <cdr:x>0.734</cdr:x>
      <cdr:y>0.443</cdr:y>
    </cdr:to>
    <cdr:sp>
      <cdr:nvSpPr>
        <cdr:cNvPr id="2" name="Text 2"/>
        <cdr:cNvSpPr txBox="1">
          <a:spLocks noChangeArrowheads="1"/>
        </cdr:cNvSpPr>
      </cdr:nvSpPr>
      <cdr:spPr>
        <a:xfrm>
          <a:off x="4905375" y="2390775"/>
          <a:ext cx="1457325" cy="228600"/>
        </a:xfrm>
        <a:prstGeom prst="rect">
          <a:avLst/>
        </a:prstGeom>
        <a:noFill/>
        <a:ln w="9525" cmpd="sng">
          <a:noFill/>
        </a:ln>
      </cdr:spPr>
      <cdr:txBody>
        <a:bodyPr vertOverflow="clip" wrap="square" anchor="ctr">
          <a:spAutoFit/>
        </a:bodyPr>
        <a:p>
          <a:pPr algn="ctr">
            <a:defRPr/>
          </a:pPr>
          <a:r>
            <a:rPr lang="en-US" cap="none" sz="1400" b="1" i="0" u="none" baseline="0">
              <a:solidFill>
                <a:srgbClr val="800000"/>
              </a:solidFill>
              <a:latin typeface="Arial"/>
              <a:ea typeface="Arial"/>
              <a:cs typeface="Arial"/>
            </a:rPr>
            <a:t>Profit from seed</a:t>
          </a:r>
        </a:p>
      </cdr:txBody>
    </cdr:sp>
  </cdr:relSizeAnchor>
  <cdr:relSizeAnchor xmlns:cdr="http://schemas.openxmlformats.org/drawingml/2006/chartDrawing">
    <cdr:from>
      <cdr:x>0.65525</cdr:x>
      <cdr:y>0.7655</cdr:y>
    </cdr:from>
    <cdr:to>
      <cdr:x>0.9185</cdr:x>
      <cdr:y>0.83</cdr:y>
    </cdr:to>
    <cdr:sp>
      <cdr:nvSpPr>
        <cdr:cNvPr id="3" name="TextBox 5"/>
        <cdr:cNvSpPr txBox="1">
          <a:spLocks noChangeArrowheads="1"/>
        </cdr:cNvSpPr>
      </cdr:nvSpPr>
      <cdr:spPr>
        <a:xfrm>
          <a:off x="5676900" y="4533900"/>
          <a:ext cx="2286000" cy="3810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1 gallon bees ~ 3,500 females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0.66225</cdr:x>
      <cdr:y>0.21075</cdr:y>
    </cdr:from>
    <cdr:to>
      <cdr:x>0.8305</cdr:x>
      <cdr:y>0.26225</cdr:y>
    </cdr:to>
    <cdr:sp>
      <cdr:nvSpPr>
        <cdr:cNvPr id="1" name="Text 1"/>
        <cdr:cNvSpPr txBox="1">
          <a:spLocks noChangeArrowheads="1"/>
        </cdr:cNvSpPr>
      </cdr:nvSpPr>
      <cdr:spPr>
        <a:xfrm>
          <a:off x="5743575" y="1247775"/>
          <a:ext cx="1457325" cy="304800"/>
        </a:xfrm>
        <a:prstGeom prst="rect">
          <a:avLst/>
        </a:prstGeom>
        <a:noFill/>
        <a:ln w="1" cmpd="sng">
          <a:noFill/>
        </a:ln>
      </cdr:spPr>
      <cdr:txBody>
        <a:bodyPr vertOverflow="clip" wrap="square"/>
        <a:p>
          <a:pPr algn="ctr">
            <a:defRPr/>
          </a:pPr>
          <a:r>
            <a:rPr lang="en-US" cap="none" sz="1400" b="0" i="0" u="none" baseline="0">
              <a:solidFill>
                <a:srgbClr val="0000FF"/>
              </a:solidFill>
              <a:latin typeface="Arial"/>
              <a:ea typeface="Arial"/>
              <a:cs typeface="Arial"/>
            </a:rPr>
            <a:t>Cost of Bees 
</a:t>
          </a:r>
        </a:p>
      </cdr:txBody>
    </cdr:sp>
  </cdr:relSizeAnchor>
  <cdr:relSizeAnchor xmlns:cdr="http://schemas.openxmlformats.org/drawingml/2006/chartDrawing">
    <cdr:from>
      <cdr:x>0.6155</cdr:x>
      <cdr:y>0.5545</cdr:y>
    </cdr:from>
    <cdr:to>
      <cdr:x>0.87725</cdr:x>
      <cdr:y>0.649</cdr:y>
    </cdr:to>
    <cdr:sp>
      <cdr:nvSpPr>
        <cdr:cNvPr id="2" name="Text 2"/>
        <cdr:cNvSpPr txBox="1">
          <a:spLocks noChangeArrowheads="1"/>
        </cdr:cNvSpPr>
      </cdr:nvSpPr>
      <cdr:spPr>
        <a:xfrm>
          <a:off x="5334000" y="3286125"/>
          <a:ext cx="2266950" cy="561975"/>
        </a:xfrm>
        <a:prstGeom prst="rect">
          <a:avLst/>
        </a:prstGeom>
        <a:noFill/>
        <a:ln w="1" cmpd="sng">
          <a:noFill/>
        </a:ln>
      </cdr:spPr>
      <cdr:txBody>
        <a:bodyPr vertOverflow="clip" wrap="square"/>
        <a:p>
          <a:pPr algn="ctr">
            <a:defRPr/>
          </a:pPr>
          <a:r>
            <a:rPr lang="en-US" cap="none" sz="1400" b="0" i="0" u="none" baseline="0">
              <a:solidFill>
                <a:srgbClr val="FF00FF"/>
              </a:solidFill>
              <a:latin typeface="Arial"/>
              <a:ea typeface="Arial"/>
              <a:cs typeface="Arial"/>
            </a:rPr>
            <a:t>Potential savings/
profit from bee offspring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cdr:x>
      <cdr:y>0.50975</cdr:y>
    </cdr:from>
    <cdr:to>
      <cdr:x>0.84025</cdr:x>
      <cdr:y>0.555</cdr:y>
    </cdr:to>
    <cdr:sp>
      <cdr:nvSpPr>
        <cdr:cNvPr id="1" name="Text 3"/>
        <cdr:cNvSpPr txBox="1">
          <a:spLocks noChangeArrowheads="1"/>
        </cdr:cNvSpPr>
      </cdr:nvSpPr>
      <cdr:spPr>
        <a:xfrm>
          <a:off x="5667375" y="3019425"/>
          <a:ext cx="1647825" cy="266700"/>
        </a:xfrm>
        <a:prstGeom prst="rect">
          <a:avLst/>
        </a:prstGeom>
        <a:noFill/>
        <a:ln w="9525" cmpd="sng">
          <a:noFill/>
        </a:ln>
      </cdr:spPr>
      <cdr:txBody>
        <a:bodyPr vertOverflow="clip" wrap="square" anchor="ctr">
          <a:spAutoFit/>
        </a:bodyPr>
        <a:p>
          <a:pPr algn="ctr">
            <a:defRPr/>
          </a:pPr>
          <a:r>
            <a:rPr lang="en-US" cap="none" sz="1600" b="1" i="0" u="none" baseline="0">
              <a:solidFill>
                <a:srgbClr val="600080"/>
              </a:solidFill>
              <a:latin typeface="Arial"/>
              <a:ea typeface="Arial"/>
              <a:cs typeface="Arial"/>
            </a:rPr>
            <a:t>Female offspring</a:t>
          </a:r>
        </a:p>
      </cdr:txBody>
    </cdr:sp>
  </cdr:relSizeAnchor>
  <cdr:relSizeAnchor xmlns:cdr="http://schemas.openxmlformats.org/drawingml/2006/chartDrawing">
    <cdr:from>
      <cdr:x>0.41225</cdr:x>
      <cdr:y>0.21325</cdr:y>
    </cdr:from>
    <cdr:to>
      <cdr:x>0.53025</cdr:x>
      <cdr:y>0.2585</cdr:y>
    </cdr:to>
    <cdr:sp>
      <cdr:nvSpPr>
        <cdr:cNvPr id="2" name="Text 4"/>
        <cdr:cNvSpPr txBox="1">
          <a:spLocks noChangeArrowheads="1"/>
        </cdr:cNvSpPr>
      </cdr:nvSpPr>
      <cdr:spPr>
        <a:xfrm>
          <a:off x="3590925" y="1257300"/>
          <a:ext cx="1028700" cy="266700"/>
        </a:xfrm>
        <a:prstGeom prst="rect">
          <a:avLst/>
        </a:prstGeom>
        <a:noFill/>
        <a:ln w="9525" cmpd="sng">
          <a:noFill/>
        </a:ln>
      </cdr:spPr>
      <cdr:txBody>
        <a:bodyPr vertOverflow="clip" wrap="square" anchor="ctr">
          <a:spAutoFit/>
        </a:bodyPr>
        <a:p>
          <a:pPr algn="ctr">
            <a:defRPr/>
          </a:pPr>
          <a:r>
            <a:rPr lang="en-US" cap="none" sz="1600" b="1" i="0" u="none" baseline="0">
              <a:solidFill>
                <a:srgbClr val="800000"/>
              </a:solidFill>
              <a:latin typeface="Arial"/>
              <a:ea typeface="Arial"/>
              <a:cs typeface="Arial"/>
            </a:rPr>
            <a:t>Seed yield</a:t>
          </a:r>
        </a:p>
      </cdr:txBody>
    </cdr:sp>
  </cdr:relSizeAnchor>
  <cdr:relSizeAnchor xmlns:cdr="http://schemas.openxmlformats.org/drawingml/2006/chartDrawing">
    <cdr:from>
      <cdr:x>0.2945</cdr:x>
      <cdr:y>0.726</cdr:y>
    </cdr:from>
    <cdr:to>
      <cdr:x>0.5565</cdr:x>
      <cdr:y>0.782</cdr:y>
    </cdr:to>
    <cdr:sp>
      <cdr:nvSpPr>
        <cdr:cNvPr id="3" name="Text 5"/>
        <cdr:cNvSpPr txBox="1">
          <a:spLocks noChangeArrowheads="1"/>
        </cdr:cNvSpPr>
      </cdr:nvSpPr>
      <cdr:spPr>
        <a:xfrm>
          <a:off x="2562225" y="4305300"/>
          <a:ext cx="2286000" cy="333375"/>
        </a:xfrm>
        <a:prstGeom prst="rect">
          <a:avLst/>
        </a:prstGeom>
        <a:noFill/>
        <a:ln w="1" cmpd="sng">
          <a:noFill/>
        </a:ln>
      </cdr:spPr>
      <cdr:txBody>
        <a:bodyPr vertOverflow="clip" wrap="square"/>
        <a:p>
          <a:pPr algn="l">
            <a:defRPr/>
          </a:pPr>
          <a:r>
            <a:rPr lang="en-US" cap="none" sz="1600" b="1" i="0" u="none" baseline="0">
              <a:latin typeface="Arial"/>
              <a:ea typeface="Arial"/>
              <a:cs typeface="Arial"/>
            </a:rPr>
            <a:t>Offspring = Introduced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15375" cy="5934075"/>
    <xdr:graphicFrame>
      <xdr:nvGraphicFramePr>
        <xdr:cNvPr id="1" name="Shape 1025"/>
        <xdr:cNvGraphicFramePr/>
      </xdr:nvGraphicFramePr>
      <xdr:xfrm>
        <a:off x="0" y="0"/>
        <a:ext cx="87153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C22" sqref="C22"/>
    </sheetView>
  </sheetViews>
  <sheetFormatPr defaultColWidth="9.140625" defaultRowHeight="12.75"/>
  <cols>
    <col min="1" max="1" width="16.140625" style="0" customWidth="1"/>
    <col min="2" max="2" width="14.140625" style="0" customWidth="1"/>
    <col min="3" max="3" width="10.57421875" style="0" customWidth="1"/>
    <col min="4" max="4" width="9.7109375" style="0" customWidth="1"/>
    <col min="6" max="7" width="11.00390625" style="0" customWidth="1"/>
    <col min="9" max="9" width="13.8515625" style="0" customWidth="1"/>
    <col min="11" max="11" width="11.28125" style="0" customWidth="1"/>
  </cols>
  <sheetData>
    <row r="1" spans="1:37" ht="12.75">
      <c r="A1" t="s">
        <v>0</v>
      </c>
      <c r="B1" t="s">
        <v>1</v>
      </c>
      <c r="C1" t="s">
        <v>2</v>
      </c>
      <c r="D1" t="s">
        <v>3</v>
      </c>
      <c r="E1" t="s">
        <v>4</v>
      </c>
      <c r="F1" t="s">
        <v>5</v>
      </c>
      <c r="G1" t="s">
        <v>6</v>
      </c>
      <c r="H1" t="s">
        <v>7</v>
      </c>
      <c r="I1" t="s">
        <v>8</v>
      </c>
      <c r="K1" t="s">
        <v>4</v>
      </c>
      <c r="L1" t="s">
        <v>5</v>
      </c>
      <c r="M1" t="s">
        <v>6</v>
      </c>
      <c r="N1" t="s">
        <v>7</v>
      </c>
      <c r="O1" t="s">
        <v>8</v>
      </c>
      <c r="P1" t="s">
        <v>7</v>
      </c>
      <c r="Q1" t="s">
        <v>8</v>
      </c>
      <c r="U1" t="s">
        <v>4</v>
      </c>
      <c r="V1" t="s">
        <v>5</v>
      </c>
      <c r="W1" t="s">
        <v>6</v>
      </c>
      <c r="X1" t="s">
        <v>7</v>
      </c>
      <c r="Y1" t="s">
        <v>8</v>
      </c>
      <c r="AA1" t="s">
        <v>4</v>
      </c>
      <c r="AB1" t="s">
        <v>5</v>
      </c>
      <c r="AC1" t="s">
        <v>6</v>
      </c>
      <c r="AD1" t="s">
        <v>7</v>
      </c>
      <c r="AE1" t="s">
        <v>8</v>
      </c>
      <c r="AF1" t="s">
        <v>7</v>
      </c>
      <c r="AG1" t="s">
        <v>8</v>
      </c>
      <c r="AH1" t="s">
        <v>7</v>
      </c>
      <c r="AI1" t="s">
        <v>8</v>
      </c>
      <c r="AJ1" t="s">
        <v>7</v>
      </c>
      <c r="AK1" t="s">
        <v>8</v>
      </c>
    </row>
    <row r="2" spans="1:37" ht="12.75">
      <c r="A2">
        <v>500</v>
      </c>
      <c r="B2">
        <v>1978.01</v>
      </c>
      <c r="C2">
        <v>3.96</v>
      </c>
      <c r="D2">
        <v>110.52</v>
      </c>
      <c r="E2" s="1">
        <f aca="true" t="shared" si="0" ref="E2:E17">(A2/3500)*50</f>
        <v>7.142857142857142</v>
      </c>
      <c r="F2" s="1">
        <f>D2*0.55</f>
        <v>60.786</v>
      </c>
      <c r="G2" s="1">
        <f aca="true" t="shared" si="1" ref="G2:G17">(B2/3500)*50</f>
        <v>28.25728571428571</v>
      </c>
      <c r="H2" s="1">
        <f aca="true" t="shared" si="2" ref="H2:H17">G2+F2-E2</f>
        <v>81.90042857142858</v>
      </c>
      <c r="I2" s="2">
        <f aca="true" t="shared" si="3" ref="I2:I17">(G2-E2)/H2</f>
        <v>0.25780608160082885</v>
      </c>
      <c r="J2">
        <v>500</v>
      </c>
      <c r="K2" s="1">
        <f>(A2/3500)*40</f>
        <v>5.7142857142857135</v>
      </c>
      <c r="L2" s="1">
        <f>D2*0.45</f>
        <v>49.734</v>
      </c>
      <c r="M2" s="1">
        <f>(B2/3500)*40</f>
        <v>22.60582857142857</v>
      </c>
      <c r="N2" s="1">
        <f aca="true" t="shared" si="4" ref="N2:N17">M2+L2-K2</f>
        <v>66.62554285714286</v>
      </c>
      <c r="O2" s="2">
        <f aca="true" t="shared" si="5" ref="O2:O17">(M2-K2)/N2</f>
        <v>0.2535295343613389</v>
      </c>
      <c r="P2" s="1">
        <f>L2+AC2-AA2</f>
        <v>87.73997142857142</v>
      </c>
      <c r="Q2" s="2">
        <f>(Y2-W2)/P2</f>
        <v>-0.3834626861045693</v>
      </c>
      <c r="R2" s="2"/>
      <c r="S2" s="2"/>
      <c r="U2" s="1">
        <f>(A2/3500)*60</f>
        <v>8.571428571428571</v>
      </c>
      <c r="V2" s="1">
        <f>D2*0.64</f>
        <v>70.7328</v>
      </c>
      <c r="W2" s="1">
        <f>(B2/3500)*60</f>
        <v>33.908742857142855</v>
      </c>
      <c r="X2" s="1">
        <f aca="true" t="shared" si="6" ref="X2:X17">W2+V2-U2</f>
        <v>96.07011428571428</v>
      </c>
      <c r="Y2" s="2">
        <f aca="true" t="shared" si="7" ref="Y2:Y17">(W2-U2)/X2</f>
        <v>0.2637377344046937</v>
      </c>
      <c r="AA2" s="1">
        <f>(A2/3500)*90</f>
        <v>12.857142857142856</v>
      </c>
      <c r="AB2" s="1">
        <f>D2*0.73</f>
        <v>80.6796</v>
      </c>
      <c r="AC2" s="1">
        <f>(B2/3500)*90</f>
        <v>50.86311428571428</v>
      </c>
      <c r="AD2" s="1">
        <f aca="true" t="shared" si="8" ref="AD2:AD17">AC2+AB2-AA2</f>
        <v>118.68557142857142</v>
      </c>
      <c r="AE2" s="2">
        <f aca="true" t="shared" si="9" ref="AE2:AE17">(AC2-AA2)/AD2</f>
        <v>0.3202240253057599</v>
      </c>
      <c r="AF2" s="1">
        <f>AB2+M2-K2</f>
        <v>97.57114285714286</v>
      </c>
      <c r="AG2" s="2">
        <f>(M2-K2)/AF2</f>
        <v>0.17312027268015429</v>
      </c>
      <c r="AH2" s="1">
        <f>AB2+G2-E2</f>
        <v>101.79402857142857</v>
      </c>
      <c r="AI2" s="2">
        <f>(G2-E2)/AH2</f>
        <v>0.2074230568113594</v>
      </c>
      <c r="AJ2" s="1">
        <f>AB2+W2-U2</f>
        <v>106.01691428571428</v>
      </c>
      <c r="AK2" s="2">
        <f>(W2-U2)/AJ2</f>
        <v>0.2389931310152127</v>
      </c>
    </row>
    <row r="3" spans="1:37" ht="12.75">
      <c r="A3">
        <v>1000</v>
      </c>
      <c r="B3">
        <v>3856.16</v>
      </c>
      <c r="C3">
        <v>3.86</v>
      </c>
      <c r="D3">
        <v>219.28</v>
      </c>
      <c r="E3" s="1">
        <f t="shared" si="0"/>
        <v>14.285714285714285</v>
      </c>
      <c r="F3" s="1">
        <f aca="true" t="shared" si="10" ref="F3:F17">D3*0.55</f>
        <v>120.60400000000001</v>
      </c>
      <c r="G3" s="1">
        <f t="shared" si="1"/>
        <v>55.087999999999994</v>
      </c>
      <c r="H3" s="1">
        <f t="shared" si="2"/>
        <v>161.40628571428573</v>
      </c>
      <c r="I3" s="2">
        <f t="shared" si="3"/>
        <v>0.25279242090058446</v>
      </c>
      <c r="J3">
        <v>1000</v>
      </c>
      <c r="K3" s="1">
        <f aca="true" t="shared" si="11" ref="K3:K17">(A3/3500)*40</f>
        <v>11.428571428571427</v>
      </c>
      <c r="L3" s="1">
        <f aca="true" t="shared" si="12" ref="L3:L17">D3*0.45</f>
        <v>98.676</v>
      </c>
      <c r="M3" s="1">
        <f aca="true" t="shared" si="13" ref="M3:M17">(B3/3500)*40</f>
        <v>44.07039999999999</v>
      </c>
      <c r="N3" s="1">
        <f t="shared" si="4"/>
        <v>131.31782857142858</v>
      </c>
      <c r="O3" s="2">
        <f t="shared" si="5"/>
        <v>0.24857118737440495</v>
      </c>
      <c r="P3" s="1">
        <f aca="true" t="shared" si="14" ref="P3:P17">L3+AC3-AA3</f>
        <v>172.12011428571427</v>
      </c>
      <c r="Q3" s="2">
        <f aca="true" t="shared" si="15" ref="Q3:Q17">(Y3-W3)/P3</f>
        <v>-0.3825639516590203</v>
      </c>
      <c r="R3" s="2"/>
      <c r="S3" s="2"/>
      <c r="U3" s="1">
        <f aca="true" t="shared" si="16" ref="U3:U17">(A3/3500)*60</f>
        <v>17.142857142857142</v>
      </c>
      <c r="V3" s="1">
        <f aca="true" t="shared" si="17" ref="V3:V17">D3*0.64</f>
        <v>140.3392</v>
      </c>
      <c r="W3" s="1">
        <f aca="true" t="shared" si="18" ref="W3:W17">(B3/3500)*60</f>
        <v>66.1056</v>
      </c>
      <c r="X3" s="1">
        <f t="shared" si="6"/>
        <v>189.30194285714285</v>
      </c>
      <c r="Y3" s="2">
        <f t="shared" si="7"/>
        <v>0.25864891885495706</v>
      </c>
      <c r="AA3" s="1">
        <f aca="true" t="shared" si="19" ref="AA3:AA17">(A3/3500)*90</f>
        <v>25.71428571428571</v>
      </c>
      <c r="AB3" s="1">
        <f aca="true" t="shared" si="20" ref="AB3:AB17">D3*0.73</f>
        <v>160.0744</v>
      </c>
      <c r="AC3" s="1">
        <f aca="true" t="shared" si="21" ref="AC3:AC17">(B3/3500)*90</f>
        <v>99.15839999999999</v>
      </c>
      <c r="AD3" s="1">
        <f t="shared" si="8"/>
        <v>233.51851428571428</v>
      </c>
      <c r="AE3" s="2">
        <f t="shared" si="9"/>
        <v>0.3145108836888797</v>
      </c>
      <c r="AF3" s="1">
        <f aca="true" t="shared" si="22" ref="AF3:AF17">AB3+M3-K3</f>
        <v>192.71622857142856</v>
      </c>
      <c r="AG3" s="2">
        <f aca="true" t="shared" si="23" ref="AG3:AG17">(M3-K3)/AF3</f>
        <v>0.16937768455410676</v>
      </c>
      <c r="AH3" s="1">
        <f aca="true" t="shared" si="24" ref="AH3:AH17">AB3+G3-E3</f>
        <v>200.8766857142857</v>
      </c>
      <c r="AI3" s="2">
        <f aca="true" t="shared" si="25" ref="AI3:AI17">(G3-E3)/AH3</f>
        <v>0.2031210619052143</v>
      </c>
      <c r="AJ3" s="1">
        <f aca="true" t="shared" si="26" ref="AJ3:AJ17">AB3+W3-U3</f>
        <v>209.03714285714287</v>
      </c>
      <c r="AK3" s="2">
        <f aca="true" t="shared" si="27" ref="AK3:AK17">(W3-U3)/AJ3</f>
        <v>0.23422987028962725</v>
      </c>
    </row>
    <row r="4" spans="1:37" ht="12.75">
      <c r="A4">
        <v>2500</v>
      </c>
      <c r="B4">
        <v>8864.02</v>
      </c>
      <c r="C4">
        <v>3.55</v>
      </c>
      <c r="D4">
        <v>533.32</v>
      </c>
      <c r="E4" s="1">
        <f t="shared" si="0"/>
        <v>35.714285714285715</v>
      </c>
      <c r="F4" s="1">
        <f t="shared" si="10"/>
        <v>293.3260000000001</v>
      </c>
      <c r="G4" s="1">
        <f t="shared" si="1"/>
        <v>126.62885714285714</v>
      </c>
      <c r="H4" s="1">
        <f t="shared" si="2"/>
        <v>384.2405714285715</v>
      </c>
      <c r="I4" s="2">
        <f t="shared" si="3"/>
        <v>0.23660846404261612</v>
      </c>
      <c r="J4">
        <v>2500</v>
      </c>
      <c r="K4" s="1">
        <f t="shared" si="11"/>
        <v>28.571428571428573</v>
      </c>
      <c r="L4" s="1">
        <f t="shared" si="12"/>
        <v>239.99400000000003</v>
      </c>
      <c r="M4" s="1">
        <f t="shared" si="13"/>
        <v>101.30308571428571</v>
      </c>
      <c r="N4" s="1">
        <f t="shared" si="4"/>
        <v>312.7256571428572</v>
      </c>
      <c r="O4" s="2">
        <f t="shared" si="5"/>
        <v>0.23257336096869202</v>
      </c>
      <c r="P4" s="1">
        <f t="shared" si="14"/>
        <v>403.6402285714286</v>
      </c>
      <c r="Q4" s="2">
        <f t="shared" si="15"/>
        <v>-0.3758604972196043</v>
      </c>
      <c r="R4" s="2"/>
      <c r="S4" s="2"/>
      <c r="U4" s="1">
        <f t="shared" si="16"/>
        <v>42.85714285714286</v>
      </c>
      <c r="V4" s="1">
        <f t="shared" si="17"/>
        <v>341.32480000000004</v>
      </c>
      <c r="W4" s="1">
        <f t="shared" si="18"/>
        <v>151.95462857142857</v>
      </c>
      <c r="X4" s="1">
        <f t="shared" si="6"/>
        <v>450.42228571428575</v>
      </c>
      <c r="Y4" s="2">
        <f t="shared" si="7"/>
        <v>0.24221156273668262</v>
      </c>
      <c r="AA4" s="1">
        <f t="shared" si="19"/>
        <v>64.28571428571429</v>
      </c>
      <c r="AB4" s="1">
        <f t="shared" si="20"/>
        <v>389.3236</v>
      </c>
      <c r="AC4" s="1">
        <f t="shared" si="21"/>
        <v>227.93194285714287</v>
      </c>
      <c r="AD4" s="1">
        <f t="shared" si="8"/>
        <v>552.9698285714286</v>
      </c>
      <c r="AE4" s="2">
        <f t="shared" si="9"/>
        <v>0.2959406103479477</v>
      </c>
      <c r="AF4" s="1">
        <f t="shared" si="22"/>
        <v>462.05525714285716</v>
      </c>
      <c r="AG4" s="2">
        <f t="shared" si="23"/>
        <v>0.15740900253488543</v>
      </c>
      <c r="AH4" s="1">
        <f t="shared" si="24"/>
        <v>480.23817142857143</v>
      </c>
      <c r="AI4" s="2">
        <f t="shared" si="25"/>
        <v>0.18931142261792008</v>
      </c>
      <c r="AJ4" s="1">
        <f t="shared" si="26"/>
        <v>498.4210857142857</v>
      </c>
      <c r="AK4" s="2">
        <f t="shared" si="27"/>
        <v>0.21888617645045744</v>
      </c>
    </row>
    <row r="5" spans="1:37" ht="12.75">
      <c r="A5">
        <v>5000</v>
      </c>
      <c r="B5">
        <v>14770.47</v>
      </c>
      <c r="C5">
        <v>2.95</v>
      </c>
      <c r="D5">
        <v>997.82</v>
      </c>
      <c r="E5" s="1">
        <f t="shared" si="0"/>
        <v>71.42857142857143</v>
      </c>
      <c r="F5" s="1">
        <f t="shared" si="10"/>
        <v>548.801</v>
      </c>
      <c r="G5" s="1">
        <f t="shared" si="1"/>
        <v>211.00671428571428</v>
      </c>
      <c r="H5" s="1">
        <f t="shared" si="2"/>
        <v>688.3791428571429</v>
      </c>
      <c r="I5" s="2">
        <f t="shared" si="3"/>
        <v>0.2027634688026988</v>
      </c>
      <c r="J5">
        <v>5000</v>
      </c>
      <c r="K5" s="1">
        <f t="shared" si="11"/>
        <v>57.142857142857146</v>
      </c>
      <c r="L5" s="1">
        <f t="shared" si="12"/>
        <v>449.019</v>
      </c>
      <c r="M5" s="1">
        <f t="shared" si="13"/>
        <v>168.80537142857145</v>
      </c>
      <c r="N5" s="1">
        <f t="shared" si="4"/>
        <v>560.6815142857143</v>
      </c>
      <c r="O5" s="2">
        <f t="shared" si="5"/>
        <v>0.19915497736351778</v>
      </c>
      <c r="P5" s="1">
        <f t="shared" si="14"/>
        <v>700.2596571428572</v>
      </c>
      <c r="Q5" s="2">
        <f t="shared" si="15"/>
        <v>-0.3612949444167496</v>
      </c>
      <c r="R5" s="2"/>
      <c r="S5" s="2"/>
      <c r="U5" s="1">
        <f t="shared" si="16"/>
        <v>85.71428571428572</v>
      </c>
      <c r="V5" s="1">
        <f t="shared" si="17"/>
        <v>638.6048000000001</v>
      </c>
      <c r="W5" s="1">
        <f t="shared" si="18"/>
        <v>253.20805714285714</v>
      </c>
      <c r="X5" s="1">
        <f t="shared" si="6"/>
        <v>806.0985714285714</v>
      </c>
      <c r="Y5" s="2">
        <f t="shared" si="7"/>
        <v>0.20778323813642074</v>
      </c>
      <c r="AA5" s="1">
        <f t="shared" si="19"/>
        <v>128.57142857142858</v>
      </c>
      <c r="AB5" s="1">
        <f t="shared" si="20"/>
        <v>728.4086</v>
      </c>
      <c r="AC5" s="1">
        <f t="shared" si="21"/>
        <v>379.81208571428573</v>
      </c>
      <c r="AD5" s="1">
        <f t="shared" si="8"/>
        <v>979.6492571428572</v>
      </c>
      <c r="AE5" s="2">
        <f t="shared" si="9"/>
        <v>0.25645980468111557</v>
      </c>
      <c r="AF5" s="1">
        <f t="shared" si="22"/>
        <v>840.0711142857143</v>
      </c>
      <c r="AG5" s="2">
        <f t="shared" si="23"/>
        <v>0.13292031161035384</v>
      </c>
      <c r="AH5" s="1">
        <f t="shared" si="24"/>
        <v>867.9867428571428</v>
      </c>
      <c r="AI5" s="2">
        <f t="shared" si="25"/>
        <v>0.16080676808230382</v>
      </c>
      <c r="AJ5" s="1">
        <f t="shared" si="26"/>
        <v>895.9023714285713</v>
      </c>
      <c r="AK5" s="2">
        <f t="shared" si="27"/>
        <v>0.18695538349953503</v>
      </c>
    </row>
    <row r="6" spans="1:37" ht="12.75">
      <c r="A6">
        <v>7500</v>
      </c>
      <c r="B6">
        <v>16416.45</v>
      </c>
      <c r="C6">
        <v>2.19</v>
      </c>
      <c r="D6">
        <v>1286.65</v>
      </c>
      <c r="E6" s="1">
        <f t="shared" si="0"/>
        <v>107.14285714285714</v>
      </c>
      <c r="F6" s="1">
        <f t="shared" si="10"/>
        <v>707.6575000000001</v>
      </c>
      <c r="G6" s="1">
        <f t="shared" si="1"/>
        <v>234.5207142857143</v>
      </c>
      <c r="H6" s="1">
        <f t="shared" si="2"/>
        <v>835.0353571428573</v>
      </c>
      <c r="I6" s="2">
        <f t="shared" si="3"/>
        <v>0.15254187269230257</v>
      </c>
      <c r="J6">
        <v>7500</v>
      </c>
      <c r="K6" s="1">
        <f t="shared" si="11"/>
        <v>85.71428571428571</v>
      </c>
      <c r="L6" s="1">
        <f t="shared" si="12"/>
        <v>578.9925000000001</v>
      </c>
      <c r="M6" s="1">
        <f t="shared" si="13"/>
        <v>187.61657142857143</v>
      </c>
      <c r="N6" s="1">
        <f t="shared" si="4"/>
        <v>680.8947857142858</v>
      </c>
      <c r="O6" s="2">
        <f t="shared" si="5"/>
        <v>0.1496593715391522</v>
      </c>
      <c r="P6" s="1">
        <f t="shared" si="14"/>
        <v>808.272642857143</v>
      </c>
      <c r="Q6" s="2">
        <f t="shared" si="15"/>
        <v>-0.34798690410372496</v>
      </c>
      <c r="R6" s="2"/>
      <c r="S6" s="2"/>
      <c r="U6" s="1">
        <f t="shared" si="16"/>
        <v>128.57142857142856</v>
      </c>
      <c r="V6" s="1">
        <f t="shared" si="17"/>
        <v>823.4560000000001</v>
      </c>
      <c r="W6" s="1">
        <f t="shared" si="18"/>
        <v>281.42485714285715</v>
      </c>
      <c r="X6" s="1">
        <f t="shared" si="6"/>
        <v>976.3094285714286</v>
      </c>
      <c r="Y6" s="2">
        <f t="shared" si="7"/>
        <v>0.15656248326423444</v>
      </c>
      <c r="AA6" s="1">
        <f t="shared" si="19"/>
        <v>192.85714285714286</v>
      </c>
      <c r="AB6" s="1">
        <f t="shared" si="20"/>
        <v>939.2545</v>
      </c>
      <c r="AC6" s="1">
        <f t="shared" si="21"/>
        <v>422.1372857142857</v>
      </c>
      <c r="AD6" s="1">
        <f t="shared" si="8"/>
        <v>1168.534642857143</v>
      </c>
      <c r="AE6" s="2">
        <f t="shared" si="9"/>
        <v>0.19621167781259619</v>
      </c>
      <c r="AF6" s="1">
        <f t="shared" si="22"/>
        <v>1041.1567857142857</v>
      </c>
      <c r="AG6" s="2">
        <f t="shared" si="23"/>
        <v>0.09787410226056939</v>
      </c>
      <c r="AH6" s="1">
        <f t="shared" si="24"/>
        <v>1066.6323571428572</v>
      </c>
      <c r="AI6" s="2">
        <f t="shared" si="25"/>
        <v>0.11942058225578193</v>
      </c>
      <c r="AJ6" s="1">
        <f t="shared" si="26"/>
        <v>1092.1079285714286</v>
      </c>
      <c r="AK6" s="2">
        <f t="shared" si="27"/>
        <v>0.13996183396578218</v>
      </c>
    </row>
    <row r="7" spans="1:37" ht="12.75">
      <c r="A7">
        <v>10000</v>
      </c>
      <c r="B7">
        <v>16863.81</v>
      </c>
      <c r="C7">
        <v>1.69</v>
      </c>
      <c r="D7">
        <v>1471.24</v>
      </c>
      <c r="E7" s="1">
        <f t="shared" si="0"/>
        <v>142.85714285714286</v>
      </c>
      <c r="F7" s="1">
        <f t="shared" si="10"/>
        <v>809.182</v>
      </c>
      <c r="G7" s="1">
        <f t="shared" si="1"/>
        <v>240.91157142857145</v>
      </c>
      <c r="H7" s="1">
        <f t="shared" si="2"/>
        <v>907.2364285714286</v>
      </c>
      <c r="I7" s="2">
        <f t="shared" si="3"/>
        <v>0.10808034761768669</v>
      </c>
      <c r="J7">
        <v>10000</v>
      </c>
      <c r="K7" s="1">
        <f t="shared" si="11"/>
        <v>114.28571428571429</v>
      </c>
      <c r="L7" s="1">
        <f t="shared" si="12"/>
        <v>662.058</v>
      </c>
      <c r="M7" s="1">
        <f t="shared" si="13"/>
        <v>192.72925714285716</v>
      </c>
      <c r="N7" s="1">
        <f t="shared" si="4"/>
        <v>740.5015428571428</v>
      </c>
      <c r="O7" s="2">
        <f t="shared" si="5"/>
        <v>0.1059329904357487</v>
      </c>
      <c r="P7" s="1">
        <f t="shared" si="14"/>
        <v>838.5559714285714</v>
      </c>
      <c r="Q7" s="2">
        <f t="shared" si="15"/>
        <v>-0.3446195756574658</v>
      </c>
      <c r="R7" s="2"/>
      <c r="S7" s="2"/>
      <c r="U7" s="1">
        <f t="shared" si="16"/>
        <v>171.42857142857144</v>
      </c>
      <c r="V7" s="1">
        <f t="shared" si="17"/>
        <v>941.5936</v>
      </c>
      <c r="W7" s="1">
        <f t="shared" si="18"/>
        <v>289.09388571428576</v>
      </c>
      <c r="X7" s="1">
        <f t="shared" si="6"/>
        <v>1059.2589142857141</v>
      </c>
      <c r="Y7" s="2">
        <f t="shared" si="7"/>
        <v>0.11108267553741485</v>
      </c>
      <c r="AA7" s="1">
        <f t="shared" si="19"/>
        <v>257.14285714285717</v>
      </c>
      <c r="AB7" s="1">
        <f t="shared" si="20"/>
        <v>1074.0052</v>
      </c>
      <c r="AC7" s="1">
        <f t="shared" si="21"/>
        <v>433.6408285714286</v>
      </c>
      <c r="AD7" s="1">
        <f t="shared" si="8"/>
        <v>1250.5031714285715</v>
      </c>
      <c r="AE7" s="2">
        <f t="shared" si="9"/>
        <v>0.14114156242158155</v>
      </c>
      <c r="AF7" s="1">
        <f t="shared" si="22"/>
        <v>1152.448742857143</v>
      </c>
      <c r="AG7" s="2">
        <f t="shared" si="23"/>
        <v>0.06806683884496778</v>
      </c>
      <c r="AH7" s="1">
        <f t="shared" si="24"/>
        <v>1172.0596285714287</v>
      </c>
      <c r="AI7" s="2">
        <f t="shared" si="25"/>
        <v>0.08365993178260288</v>
      </c>
      <c r="AJ7" s="1">
        <f t="shared" si="26"/>
        <v>1191.6705142857145</v>
      </c>
      <c r="AK7" s="2">
        <f t="shared" si="27"/>
        <v>0.09873980506788214</v>
      </c>
    </row>
    <row r="8" spans="1:37" ht="12.75">
      <c r="A8">
        <v>12500</v>
      </c>
      <c r="B8">
        <v>16901.41</v>
      </c>
      <c r="C8">
        <v>1.35</v>
      </c>
      <c r="D8">
        <v>1645.6</v>
      </c>
      <c r="E8" s="1">
        <f t="shared" si="0"/>
        <v>178.57142857142858</v>
      </c>
      <c r="F8" s="1">
        <f t="shared" si="10"/>
        <v>905.08</v>
      </c>
      <c r="G8" s="1">
        <f t="shared" si="1"/>
        <v>241.4487142857143</v>
      </c>
      <c r="H8" s="1">
        <f t="shared" si="2"/>
        <v>967.9572857142858</v>
      </c>
      <c r="I8" s="2">
        <f t="shared" si="3"/>
        <v>0.06495874006246732</v>
      </c>
      <c r="J8">
        <v>12500</v>
      </c>
      <c r="K8" s="1">
        <f t="shared" si="11"/>
        <v>142.85714285714286</v>
      </c>
      <c r="L8" s="1">
        <f t="shared" si="12"/>
        <v>740.52</v>
      </c>
      <c r="M8" s="1">
        <f t="shared" si="13"/>
        <v>193.15897142857142</v>
      </c>
      <c r="N8" s="1">
        <f t="shared" si="4"/>
        <v>790.8218285714286</v>
      </c>
      <c r="O8" s="2">
        <f t="shared" si="5"/>
        <v>0.06360703100759844</v>
      </c>
      <c r="P8" s="1">
        <f t="shared" si="14"/>
        <v>853.6991142857142</v>
      </c>
      <c r="Q8" s="2">
        <f t="shared" si="15"/>
        <v>-0.33931346454948075</v>
      </c>
      <c r="R8" s="2"/>
      <c r="S8" s="2"/>
      <c r="U8" s="1">
        <f t="shared" si="16"/>
        <v>214.2857142857143</v>
      </c>
      <c r="V8" s="1">
        <f t="shared" si="17"/>
        <v>1053.184</v>
      </c>
      <c r="W8" s="1">
        <f t="shared" si="18"/>
        <v>289.73845714285716</v>
      </c>
      <c r="X8" s="1">
        <f t="shared" si="6"/>
        <v>1128.636742857143</v>
      </c>
      <c r="Y8" s="2">
        <f t="shared" si="7"/>
        <v>0.06685299174837628</v>
      </c>
      <c r="AA8" s="1">
        <f t="shared" si="19"/>
        <v>321.42857142857144</v>
      </c>
      <c r="AB8" s="1">
        <f t="shared" si="20"/>
        <v>1201.288</v>
      </c>
      <c r="AC8" s="1">
        <f t="shared" si="21"/>
        <v>434.6076857142857</v>
      </c>
      <c r="AD8" s="1">
        <f t="shared" si="8"/>
        <v>1314.4671142857142</v>
      </c>
      <c r="AE8" s="2">
        <f t="shared" si="9"/>
        <v>0.08610265943946127</v>
      </c>
      <c r="AF8" s="1">
        <f t="shared" si="22"/>
        <v>1251.5898285714286</v>
      </c>
      <c r="AG8" s="2">
        <f t="shared" si="23"/>
        <v>0.040190346248533626</v>
      </c>
      <c r="AH8" s="1">
        <f t="shared" si="24"/>
        <v>1264.1652857142856</v>
      </c>
      <c r="AI8" s="2">
        <f t="shared" si="25"/>
        <v>0.0497381841004742</v>
      </c>
      <c r="AJ8" s="1">
        <f t="shared" si="26"/>
        <v>1276.740742857143</v>
      </c>
      <c r="AK8" s="2">
        <f t="shared" si="27"/>
        <v>0.05909793611527709</v>
      </c>
    </row>
    <row r="9" spans="1:37" ht="12.75">
      <c r="A9">
        <v>15000</v>
      </c>
      <c r="B9">
        <v>16473.03</v>
      </c>
      <c r="C9">
        <v>1.1</v>
      </c>
      <c r="D9">
        <v>1807.99</v>
      </c>
      <c r="E9" s="1">
        <f t="shared" si="0"/>
        <v>214.28571428571428</v>
      </c>
      <c r="F9" s="1">
        <f t="shared" si="10"/>
        <v>994.3945000000001</v>
      </c>
      <c r="G9" s="1">
        <f t="shared" si="1"/>
        <v>235.32899999999998</v>
      </c>
      <c r="H9" s="1">
        <f t="shared" si="2"/>
        <v>1015.4377857142858</v>
      </c>
      <c r="I9" s="2">
        <f t="shared" si="3"/>
        <v>0.020723362878882132</v>
      </c>
      <c r="J9">
        <v>15000</v>
      </c>
      <c r="K9" s="1">
        <f t="shared" si="11"/>
        <v>171.42857142857142</v>
      </c>
      <c r="L9" s="1">
        <f t="shared" si="12"/>
        <v>813.5955</v>
      </c>
      <c r="M9" s="1">
        <f t="shared" si="13"/>
        <v>188.26319999999998</v>
      </c>
      <c r="N9" s="1">
        <f t="shared" si="4"/>
        <v>830.4301285714286</v>
      </c>
      <c r="O9" s="2">
        <f t="shared" si="5"/>
        <v>0.020272179431144705</v>
      </c>
      <c r="P9" s="1">
        <f t="shared" si="14"/>
        <v>851.4734142857142</v>
      </c>
      <c r="Q9" s="2">
        <f t="shared" si="15"/>
        <v>-0.3316291949055154</v>
      </c>
      <c r="R9" s="2"/>
      <c r="S9" s="2"/>
      <c r="U9" s="1">
        <f t="shared" si="16"/>
        <v>257.1428571428571</v>
      </c>
      <c r="V9" s="1">
        <f t="shared" si="17"/>
        <v>1157.1136000000001</v>
      </c>
      <c r="W9" s="1">
        <f t="shared" si="18"/>
        <v>282.3948</v>
      </c>
      <c r="X9" s="1">
        <f t="shared" si="6"/>
        <v>1182.365542857143</v>
      </c>
      <c r="Y9" s="2">
        <f t="shared" si="7"/>
        <v>0.021357136978233035</v>
      </c>
      <c r="AA9" s="1">
        <f t="shared" si="19"/>
        <v>385.7142857142857</v>
      </c>
      <c r="AB9" s="1">
        <f t="shared" si="20"/>
        <v>1319.8327</v>
      </c>
      <c r="AC9" s="1">
        <f t="shared" si="21"/>
        <v>423.5922</v>
      </c>
      <c r="AD9" s="1">
        <f t="shared" si="8"/>
        <v>1357.7106142857142</v>
      </c>
      <c r="AE9" s="2">
        <f t="shared" si="9"/>
        <v>0.0278983708952159</v>
      </c>
      <c r="AF9" s="1">
        <f t="shared" si="22"/>
        <v>1336.6673285714285</v>
      </c>
      <c r="AG9" s="2">
        <f t="shared" si="23"/>
        <v>0.012594478978865056</v>
      </c>
      <c r="AH9" s="1">
        <f t="shared" si="24"/>
        <v>1340.8759857142857</v>
      </c>
      <c r="AI9" s="2">
        <f t="shared" si="25"/>
        <v>0.01569368527625314</v>
      </c>
      <c r="AJ9" s="1">
        <f t="shared" si="26"/>
        <v>1345.0846428571429</v>
      </c>
      <c r="AK9" s="2">
        <f t="shared" si="27"/>
        <v>0.018773497259997187</v>
      </c>
    </row>
    <row r="10" spans="1:37" ht="12.75">
      <c r="A10">
        <v>17500</v>
      </c>
      <c r="B10">
        <v>15535.56</v>
      </c>
      <c r="C10">
        <v>0.89</v>
      </c>
      <c r="D10">
        <v>1950.53</v>
      </c>
      <c r="E10" s="1">
        <f t="shared" si="0"/>
        <v>250</v>
      </c>
      <c r="F10" s="1">
        <f t="shared" si="10"/>
        <v>1072.7915</v>
      </c>
      <c r="G10" s="1">
        <f t="shared" si="1"/>
        <v>221.93657142857143</v>
      </c>
      <c r="H10" s="1">
        <f t="shared" si="2"/>
        <v>1044.7280714285714</v>
      </c>
      <c r="I10" s="2">
        <f t="shared" si="3"/>
        <v>-0.026861945552065395</v>
      </c>
      <c r="J10">
        <v>17500</v>
      </c>
      <c r="K10" s="1">
        <f t="shared" si="11"/>
        <v>200</v>
      </c>
      <c r="L10" s="1">
        <f t="shared" si="12"/>
        <v>877.7385</v>
      </c>
      <c r="M10" s="1">
        <f t="shared" si="13"/>
        <v>177.54925714285716</v>
      </c>
      <c r="N10" s="1">
        <f t="shared" si="4"/>
        <v>855.2877571428571</v>
      </c>
      <c r="O10" s="2">
        <f t="shared" si="5"/>
        <v>-0.0262493443518249</v>
      </c>
      <c r="P10" s="1">
        <f t="shared" si="14"/>
        <v>827.2243285714287</v>
      </c>
      <c r="Q10" s="2">
        <f t="shared" si="15"/>
        <v>-0.3219823222905912</v>
      </c>
      <c r="R10" s="2"/>
      <c r="S10" s="2"/>
      <c r="U10" s="1">
        <f t="shared" si="16"/>
        <v>300</v>
      </c>
      <c r="V10" s="1">
        <f t="shared" si="17"/>
        <v>1248.3392000000001</v>
      </c>
      <c r="W10" s="1">
        <f t="shared" si="18"/>
        <v>266.3238857142857</v>
      </c>
      <c r="X10" s="1">
        <f t="shared" si="6"/>
        <v>1214.663085714286</v>
      </c>
      <c r="Y10" s="2">
        <f t="shared" si="7"/>
        <v>-0.027724654417986983</v>
      </c>
      <c r="AA10" s="1">
        <f t="shared" si="19"/>
        <v>450</v>
      </c>
      <c r="AB10" s="1">
        <f t="shared" si="20"/>
        <v>1423.8869</v>
      </c>
      <c r="AC10" s="1">
        <f t="shared" si="21"/>
        <v>399.4858285714286</v>
      </c>
      <c r="AD10" s="1">
        <f t="shared" si="8"/>
        <v>1373.3727285714285</v>
      </c>
      <c r="AE10" s="2">
        <f t="shared" si="9"/>
        <v>-0.03678110856410832</v>
      </c>
      <c r="AF10" s="1">
        <f t="shared" si="22"/>
        <v>1401.4361571428572</v>
      </c>
      <c r="AG10" s="2">
        <f t="shared" si="23"/>
        <v>-0.016019811350460468</v>
      </c>
      <c r="AH10" s="1">
        <f t="shared" si="24"/>
        <v>1395.8234714285713</v>
      </c>
      <c r="AI10" s="2">
        <f t="shared" si="25"/>
        <v>-0.020105284905910587</v>
      </c>
      <c r="AJ10" s="1">
        <f t="shared" si="26"/>
        <v>1390.2107857142857</v>
      </c>
      <c r="AK10" s="2">
        <f t="shared" si="27"/>
        <v>-0.024223746953892032</v>
      </c>
    </row>
    <row r="11" spans="1:37" ht="12.75">
      <c r="A11">
        <v>20000</v>
      </c>
      <c r="B11">
        <v>14083.91</v>
      </c>
      <c r="C11">
        <v>0.7</v>
      </c>
      <c r="D11">
        <v>2063.91</v>
      </c>
      <c r="E11" s="1">
        <f t="shared" si="0"/>
        <v>285.7142857142857</v>
      </c>
      <c r="F11" s="1">
        <f t="shared" si="10"/>
        <v>1135.1505</v>
      </c>
      <c r="G11" s="1">
        <f t="shared" si="1"/>
        <v>201.1987142857143</v>
      </c>
      <c r="H11" s="1">
        <f t="shared" si="2"/>
        <v>1050.6349285714284</v>
      </c>
      <c r="I11" s="2">
        <f t="shared" si="3"/>
        <v>-0.08044237739505684</v>
      </c>
      <c r="J11">
        <v>20000</v>
      </c>
      <c r="K11" s="1">
        <f t="shared" si="11"/>
        <v>228.57142857142858</v>
      </c>
      <c r="L11" s="1">
        <f t="shared" si="12"/>
        <v>928.7595</v>
      </c>
      <c r="M11" s="1">
        <f t="shared" si="13"/>
        <v>160.95897142857143</v>
      </c>
      <c r="N11" s="1">
        <f t="shared" si="4"/>
        <v>861.1470428571428</v>
      </c>
      <c r="O11" s="2">
        <f t="shared" si="5"/>
        <v>-0.07851441598002852</v>
      </c>
      <c r="P11" s="1">
        <f t="shared" si="14"/>
        <v>776.6314714285714</v>
      </c>
      <c r="Q11" s="2">
        <f t="shared" si="15"/>
        <v>-0.3109861385904724</v>
      </c>
      <c r="R11" s="2"/>
      <c r="S11" s="2"/>
      <c r="U11" s="1">
        <f t="shared" si="16"/>
        <v>342.8571428571429</v>
      </c>
      <c r="V11" s="1">
        <f t="shared" si="17"/>
        <v>1320.9024</v>
      </c>
      <c r="W11" s="1">
        <f t="shared" si="18"/>
        <v>241.43845714285715</v>
      </c>
      <c r="X11" s="1">
        <f t="shared" si="6"/>
        <v>1219.4837142857143</v>
      </c>
      <c r="Y11" s="2">
        <f t="shared" si="7"/>
        <v>-0.08316526455106414</v>
      </c>
      <c r="AA11" s="1">
        <f t="shared" si="19"/>
        <v>514.2857142857143</v>
      </c>
      <c r="AB11" s="1">
        <f t="shared" si="20"/>
        <v>1506.6543</v>
      </c>
      <c r="AC11" s="1">
        <f t="shared" si="21"/>
        <v>362.1576857142857</v>
      </c>
      <c r="AD11" s="1">
        <f t="shared" si="8"/>
        <v>1354.5262714285714</v>
      </c>
      <c r="AE11" s="2">
        <f t="shared" si="9"/>
        <v>-0.1123108733882175</v>
      </c>
      <c r="AF11" s="1">
        <f t="shared" si="22"/>
        <v>1439.0418428571427</v>
      </c>
      <c r="AG11" s="2">
        <f t="shared" si="23"/>
        <v>-0.04698435801464684</v>
      </c>
      <c r="AH11" s="1">
        <f t="shared" si="24"/>
        <v>1422.1387285714284</v>
      </c>
      <c r="AI11" s="2">
        <f t="shared" si="25"/>
        <v>-0.059428499998357615</v>
      </c>
      <c r="AJ11" s="1">
        <f t="shared" si="26"/>
        <v>1405.235614285714</v>
      </c>
      <c r="AK11" s="2">
        <f t="shared" si="27"/>
        <v>-0.07217201491568885</v>
      </c>
    </row>
    <row r="12" spans="1:37" ht="12.75">
      <c r="A12">
        <v>22500</v>
      </c>
      <c r="B12">
        <v>12766.13</v>
      </c>
      <c r="C12">
        <v>0.57</v>
      </c>
      <c r="D12">
        <v>2138.5</v>
      </c>
      <c r="E12" s="1">
        <f t="shared" si="0"/>
        <v>321.42857142857144</v>
      </c>
      <c r="F12" s="1">
        <f t="shared" si="10"/>
        <v>1176.1750000000002</v>
      </c>
      <c r="G12" s="1">
        <f t="shared" si="1"/>
        <v>182.37328571428571</v>
      </c>
      <c r="H12" s="1">
        <f t="shared" si="2"/>
        <v>1037.1197142857145</v>
      </c>
      <c r="I12" s="2">
        <f t="shared" si="3"/>
        <v>-0.13407833618325918</v>
      </c>
      <c r="J12">
        <v>22500</v>
      </c>
      <c r="K12" s="1">
        <f t="shared" si="11"/>
        <v>257.14285714285717</v>
      </c>
      <c r="L12" s="1">
        <f t="shared" si="12"/>
        <v>962.325</v>
      </c>
      <c r="M12" s="1">
        <f t="shared" si="13"/>
        <v>145.89862857142856</v>
      </c>
      <c r="N12" s="1">
        <f t="shared" si="4"/>
        <v>851.0807714285716</v>
      </c>
      <c r="O12" s="2">
        <f t="shared" si="5"/>
        <v>-0.13070936661475846</v>
      </c>
      <c r="P12" s="1">
        <f t="shared" si="14"/>
        <v>712.0254857142858</v>
      </c>
      <c r="Q12" s="2">
        <f t="shared" si="15"/>
        <v>-0.3075547116072348</v>
      </c>
      <c r="R12" s="2"/>
      <c r="S12" s="2"/>
      <c r="U12" s="1">
        <f t="shared" si="16"/>
        <v>385.7142857142857</v>
      </c>
      <c r="V12" s="1">
        <f t="shared" si="17"/>
        <v>1368.64</v>
      </c>
      <c r="W12" s="1">
        <f t="shared" si="18"/>
        <v>218.84794285714284</v>
      </c>
      <c r="X12" s="1">
        <f t="shared" si="6"/>
        <v>1201.7736571428572</v>
      </c>
      <c r="Y12" s="2">
        <f t="shared" si="7"/>
        <v>-0.13885005871559652</v>
      </c>
      <c r="AA12" s="1">
        <f t="shared" si="19"/>
        <v>578.5714285714286</v>
      </c>
      <c r="AB12" s="1">
        <f t="shared" si="20"/>
        <v>1561.105</v>
      </c>
      <c r="AC12" s="1">
        <f t="shared" si="21"/>
        <v>328.2719142857143</v>
      </c>
      <c r="AD12" s="1">
        <f t="shared" si="8"/>
        <v>1310.8054857142856</v>
      </c>
      <c r="AE12" s="2">
        <f t="shared" si="9"/>
        <v>-0.19095092064656777</v>
      </c>
      <c r="AF12" s="1">
        <f t="shared" si="22"/>
        <v>1449.8607714285715</v>
      </c>
      <c r="AG12" s="2">
        <f t="shared" si="23"/>
        <v>-0.07672752498973943</v>
      </c>
      <c r="AH12" s="1">
        <f t="shared" si="24"/>
        <v>1422.0497142857143</v>
      </c>
      <c r="AI12" s="2">
        <f t="shared" si="25"/>
        <v>-0.09778510857767883</v>
      </c>
      <c r="AJ12" s="1">
        <f t="shared" si="26"/>
        <v>1394.2386571428572</v>
      </c>
      <c r="AK12" s="2">
        <f t="shared" si="27"/>
        <v>-0.11968276880164379</v>
      </c>
    </row>
    <row r="13" spans="1:37" ht="12.75">
      <c r="A13">
        <v>25000</v>
      </c>
      <c r="B13">
        <v>12955.35</v>
      </c>
      <c r="C13">
        <v>0.52</v>
      </c>
      <c r="D13">
        <v>2170.35</v>
      </c>
      <c r="E13" s="1">
        <f t="shared" si="0"/>
        <v>357.14285714285717</v>
      </c>
      <c r="F13" s="1">
        <f t="shared" si="10"/>
        <v>1193.6925</v>
      </c>
      <c r="G13" s="1">
        <f t="shared" si="1"/>
        <v>185.07642857142858</v>
      </c>
      <c r="H13" s="1">
        <f t="shared" si="2"/>
        <v>1021.6260714285715</v>
      </c>
      <c r="I13" s="2">
        <f t="shared" si="3"/>
        <v>-0.16842407744236865</v>
      </c>
      <c r="J13">
        <v>25000</v>
      </c>
      <c r="K13" s="1">
        <f t="shared" si="11"/>
        <v>285.7142857142857</v>
      </c>
      <c r="L13" s="1">
        <f t="shared" si="12"/>
        <v>976.6575</v>
      </c>
      <c r="M13" s="1">
        <f t="shared" si="13"/>
        <v>148.06114285714287</v>
      </c>
      <c r="N13" s="1">
        <f t="shared" si="4"/>
        <v>839.0043571428571</v>
      </c>
      <c r="O13" s="2">
        <f t="shared" si="5"/>
        <v>-0.1640672562487118</v>
      </c>
      <c r="P13" s="1">
        <f t="shared" si="14"/>
        <v>666.9379285714285</v>
      </c>
      <c r="Q13" s="2">
        <f t="shared" si="15"/>
        <v>-0.3332638782275307</v>
      </c>
      <c r="R13" s="2"/>
      <c r="S13" s="2"/>
      <c r="U13" s="1">
        <f t="shared" si="16"/>
        <v>428.5714285714286</v>
      </c>
      <c r="V13" s="1">
        <f t="shared" si="17"/>
        <v>1389.024</v>
      </c>
      <c r="W13" s="1">
        <f t="shared" si="18"/>
        <v>222.09171428571432</v>
      </c>
      <c r="X13" s="1">
        <f t="shared" si="6"/>
        <v>1182.5442857142855</v>
      </c>
      <c r="Y13" s="2">
        <f t="shared" si="7"/>
        <v>-0.174606327035774</v>
      </c>
      <c r="AA13" s="1">
        <f t="shared" si="19"/>
        <v>642.8571428571429</v>
      </c>
      <c r="AB13" s="1">
        <f t="shared" si="20"/>
        <v>1584.3555</v>
      </c>
      <c r="AC13" s="1">
        <f t="shared" si="21"/>
        <v>333.13757142857145</v>
      </c>
      <c r="AD13" s="1">
        <f t="shared" si="8"/>
        <v>1274.6359285714284</v>
      </c>
      <c r="AE13" s="2">
        <f t="shared" si="9"/>
        <v>-0.24298669485622873</v>
      </c>
      <c r="AF13" s="1">
        <f t="shared" si="22"/>
        <v>1446.702357142857</v>
      </c>
      <c r="AG13" s="2">
        <f t="shared" si="23"/>
        <v>-0.09514959464709719</v>
      </c>
      <c r="AH13" s="1">
        <f t="shared" si="24"/>
        <v>1412.2890714285713</v>
      </c>
      <c r="AI13" s="2">
        <f t="shared" si="25"/>
        <v>-0.12183513421751427</v>
      </c>
      <c r="AJ13" s="1">
        <f t="shared" si="26"/>
        <v>1377.8757857142855</v>
      </c>
      <c r="AK13" s="2">
        <f t="shared" si="27"/>
        <v>-0.14985364894751815</v>
      </c>
    </row>
    <row r="14" spans="1:37" ht="12.75">
      <c r="A14">
        <v>27500</v>
      </c>
      <c r="B14">
        <v>12942.76</v>
      </c>
      <c r="C14">
        <v>0.47</v>
      </c>
      <c r="D14" s="3">
        <v>2168.23</v>
      </c>
      <c r="E14" s="1">
        <f t="shared" si="0"/>
        <v>392.85714285714283</v>
      </c>
      <c r="F14" s="1">
        <f t="shared" si="10"/>
        <v>1192.5265000000002</v>
      </c>
      <c r="G14" s="1">
        <f t="shared" si="1"/>
        <v>184.89657142857143</v>
      </c>
      <c r="H14" s="1">
        <f t="shared" si="2"/>
        <v>984.5659285714287</v>
      </c>
      <c r="I14" s="2">
        <f t="shared" si="3"/>
        <v>-0.21122056471151204</v>
      </c>
      <c r="J14">
        <v>27500</v>
      </c>
      <c r="K14" s="1">
        <f t="shared" si="11"/>
        <v>314.2857142857143</v>
      </c>
      <c r="L14" s="1">
        <f t="shared" si="12"/>
        <v>975.7035000000001</v>
      </c>
      <c r="M14" s="1">
        <f t="shared" si="13"/>
        <v>147.91725714285715</v>
      </c>
      <c r="N14" s="1">
        <f t="shared" si="4"/>
        <v>809.335042857143</v>
      </c>
      <c r="O14" s="2">
        <f t="shared" si="5"/>
        <v>-0.20556190988040918</v>
      </c>
      <c r="P14" s="1">
        <f t="shared" si="14"/>
        <v>601.3744714285715</v>
      </c>
      <c r="Q14" s="2">
        <f t="shared" si="15"/>
        <v>-0.36931257442172877</v>
      </c>
      <c r="R14" s="2"/>
      <c r="S14" s="2"/>
      <c r="U14" s="1">
        <f t="shared" si="16"/>
        <v>471.4285714285714</v>
      </c>
      <c r="V14" s="1">
        <f t="shared" si="17"/>
        <v>1387.6672</v>
      </c>
      <c r="W14" s="1">
        <f t="shared" si="18"/>
        <v>221.87588571428572</v>
      </c>
      <c r="X14" s="1">
        <f t="shared" si="6"/>
        <v>1138.1145142857144</v>
      </c>
      <c r="Y14" s="2">
        <f t="shared" si="7"/>
        <v>-0.2192685205063974</v>
      </c>
      <c r="AA14" s="1">
        <f t="shared" si="19"/>
        <v>707.1428571428571</v>
      </c>
      <c r="AB14" s="1">
        <f t="shared" si="20"/>
        <v>1582.8079</v>
      </c>
      <c r="AC14" s="1">
        <f t="shared" si="21"/>
        <v>332.8138285714286</v>
      </c>
      <c r="AD14" s="1">
        <f t="shared" si="8"/>
        <v>1208.4788714285714</v>
      </c>
      <c r="AE14" s="2">
        <f t="shared" si="9"/>
        <v>-0.3097522326798526</v>
      </c>
      <c r="AF14" s="1">
        <f t="shared" si="22"/>
        <v>1416.439442857143</v>
      </c>
      <c r="AG14" s="2">
        <f t="shared" si="23"/>
        <v>-0.11745539703926224</v>
      </c>
      <c r="AH14" s="1">
        <f t="shared" si="24"/>
        <v>1374.8473285714285</v>
      </c>
      <c r="AI14" s="2">
        <f t="shared" si="25"/>
        <v>-0.15126084700957912</v>
      </c>
      <c r="AJ14" s="1">
        <f t="shared" si="26"/>
        <v>1333.2552142857144</v>
      </c>
      <c r="AK14" s="2">
        <f t="shared" si="27"/>
        <v>-0.1871754807634354</v>
      </c>
    </row>
    <row r="15" spans="1:37" ht="12.75">
      <c r="A15">
        <v>30000</v>
      </c>
      <c r="B15">
        <v>12837.29</v>
      </c>
      <c r="C15">
        <v>0.43</v>
      </c>
      <c r="D15">
        <v>2150.48</v>
      </c>
      <c r="E15" s="1">
        <f t="shared" si="0"/>
        <v>428.57142857142856</v>
      </c>
      <c r="F15" s="1">
        <f t="shared" si="10"/>
        <v>1182.7640000000001</v>
      </c>
      <c r="G15" s="1">
        <f t="shared" si="1"/>
        <v>183.38985714285715</v>
      </c>
      <c r="H15" s="1">
        <f t="shared" si="2"/>
        <v>937.5824285714287</v>
      </c>
      <c r="I15" s="2">
        <f t="shared" si="3"/>
        <v>-0.2615040170944207</v>
      </c>
      <c r="J15">
        <v>30000</v>
      </c>
      <c r="K15" s="1">
        <f t="shared" si="11"/>
        <v>342.85714285714283</v>
      </c>
      <c r="L15" s="1">
        <f t="shared" si="12"/>
        <v>967.716</v>
      </c>
      <c r="M15" s="1">
        <f t="shared" si="13"/>
        <v>146.71188571428573</v>
      </c>
      <c r="N15" s="1">
        <f t="shared" si="4"/>
        <v>771.5707428571429</v>
      </c>
      <c r="O15" s="2">
        <f t="shared" si="5"/>
        <v>-0.25421551939168535</v>
      </c>
      <c r="P15" s="1">
        <f t="shared" si="14"/>
        <v>526.3891714285716</v>
      </c>
      <c r="Q15" s="2">
        <f t="shared" si="15"/>
        <v>-0.41858711861684966</v>
      </c>
      <c r="R15" s="2"/>
      <c r="S15" s="2"/>
      <c r="U15" s="1">
        <f t="shared" si="16"/>
        <v>514.2857142857142</v>
      </c>
      <c r="V15" s="1">
        <f t="shared" si="17"/>
        <v>1376.3072</v>
      </c>
      <c r="W15" s="1">
        <f t="shared" si="18"/>
        <v>220.0678285714286</v>
      </c>
      <c r="X15" s="1">
        <f t="shared" si="6"/>
        <v>1082.0893142857144</v>
      </c>
      <c r="Y15" s="2">
        <f t="shared" si="7"/>
        <v>-0.2718979679681048</v>
      </c>
      <c r="AA15" s="1">
        <f t="shared" si="19"/>
        <v>771.4285714285714</v>
      </c>
      <c r="AB15" s="1">
        <f t="shared" si="20"/>
        <v>1569.8504</v>
      </c>
      <c r="AC15" s="1">
        <f t="shared" si="21"/>
        <v>330.1017428571429</v>
      </c>
      <c r="AD15" s="1">
        <f t="shared" si="8"/>
        <v>1128.5235714285714</v>
      </c>
      <c r="AE15" s="2">
        <f t="shared" si="9"/>
        <v>-0.39106567177215745</v>
      </c>
      <c r="AF15" s="1">
        <f t="shared" si="22"/>
        <v>1373.7051428571428</v>
      </c>
      <c r="AG15" s="2">
        <f t="shared" si="23"/>
        <v>-0.1427855593048872</v>
      </c>
      <c r="AH15" s="1">
        <f t="shared" si="24"/>
        <v>1324.6688285714285</v>
      </c>
      <c r="AI15" s="2">
        <f t="shared" si="25"/>
        <v>-0.1850889566813346</v>
      </c>
      <c r="AJ15" s="1">
        <f t="shared" si="26"/>
        <v>1275.6325142857145</v>
      </c>
      <c r="AK15" s="2">
        <f t="shared" si="27"/>
        <v>-0.23064470560240602</v>
      </c>
    </row>
    <row r="16" spans="1:37" ht="12.75">
      <c r="A16">
        <v>32500</v>
      </c>
      <c r="B16">
        <v>12721.55</v>
      </c>
      <c r="C16">
        <v>0.39</v>
      </c>
      <c r="D16">
        <v>2130.99</v>
      </c>
      <c r="E16" s="1">
        <f t="shared" si="0"/>
        <v>464.28571428571433</v>
      </c>
      <c r="F16" s="1">
        <f t="shared" si="10"/>
        <v>1172.0445</v>
      </c>
      <c r="G16" s="1">
        <f t="shared" si="1"/>
        <v>181.73642857142855</v>
      </c>
      <c r="H16" s="1">
        <f t="shared" si="2"/>
        <v>889.4952142857143</v>
      </c>
      <c r="I16" s="2">
        <f t="shared" si="3"/>
        <v>-0.3176512713912459</v>
      </c>
      <c r="J16">
        <v>32500</v>
      </c>
      <c r="K16" s="1">
        <f t="shared" si="11"/>
        <v>371.42857142857144</v>
      </c>
      <c r="L16" s="1">
        <f t="shared" si="12"/>
        <v>958.9454999999999</v>
      </c>
      <c r="M16" s="1">
        <f t="shared" si="13"/>
        <v>145.38914285714284</v>
      </c>
      <c r="N16" s="1">
        <f t="shared" si="4"/>
        <v>732.9060714285714</v>
      </c>
      <c r="O16" s="2">
        <f t="shared" si="5"/>
        <v>-0.3084152763680008</v>
      </c>
      <c r="P16" s="1">
        <f t="shared" si="14"/>
        <v>450.3567857142855</v>
      </c>
      <c r="Q16" s="2">
        <f t="shared" si="15"/>
        <v>-0.4849812047363407</v>
      </c>
      <c r="R16" s="2"/>
      <c r="S16" s="2"/>
      <c r="U16" s="1">
        <f t="shared" si="16"/>
        <v>557.1428571428572</v>
      </c>
      <c r="V16" s="1">
        <f t="shared" si="17"/>
        <v>1363.8336</v>
      </c>
      <c r="W16" s="1">
        <f t="shared" si="18"/>
        <v>218.08371428571428</v>
      </c>
      <c r="X16" s="1">
        <f t="shared" si="6"/>
        <v>1024.774457142857</v>
      </c>
      <c r="Y16" s="2">
        <f t="shared" si="7"/>
        <v>-0.3308622111859263</v>
      </c>
      <c r="AA16" s="1">
        <f t="shared" si="19"/>
        <v>835.7142857142858</v>
      </c>
      <c r="AB16" s="1">
        <f t="shared" si="20"/>
        <v>1555.6227</v>
      </c>
      <c r="AC16" s="1">
        <f t="shared" si="21"/>
        <v>327.1255714285714</v>
      </c>
      <c r="AD16" s="1">
        <f t="shared" si="8"/>
        <v>1047.0339857142856</v>
      </c>
      <c r="AE16" s="2">
        <f t="shared" si="9"/>
        <v>-0.4857423170831992</v>
      </c>
      <c r="AF16" s="1">
        <f t="shared" si="22"/>
        <v>1329.5832714285712</v>
      </c>
      <c r="AG16" s="2">
        <f t="shared" si="23"/>
        <v>-0.17000772605130665</v>
      </c>
      <c r="AH16" s="1">
        <f t="shared" si="24"/>
        <v>1273.073414285714</v>
      </c>
      <c r="AI16" s="2">
        <f t="shared" si="25"/>
        <v>-0.22194264882423637</v>
      </c>
      <c r="AJ16" s="1">
        <f t="shared" si="26"/>
        <v>1216.563557142857</v>
      </c>
      <c r="AK16" s="2">
        <f t="shared" si="27"/>
        <v>-0.2787023668976535</v>
      </c>
    </row>
    <row r="17" spans="1:37" ht="12.75">
      <c r="A17">
        <v>35000</v>
      </c>
      <c r="B17">
        <v>12625.08</v>
      </c>
      <c r="C17">
        <v>0.36</v>
      </c>
      <c r="D17">
        <v>2114.74</v>
      </c>
      <c r="E17" s="1">
        <f t="shared" si="0"/>
        <v>500</v>
      </c>
      <c r="F17" s="1">
        <f t="shared" si="10"/>
        <v>1163.107</v>
      </c>
      <c r="G17" s="1">
        <f t="shared" si="1"/>
        <v>180.35828571428573</v>
      </c>
      <c r="H17" s="1">
        <f t="shared" si="2"/>
        <v>843.4652857142858</v>
      </c>
      <c r="I17" s="2">
        <f t="shared" si="3"/>
        <v>-0.37896250112418883</v>
      </c>
      <c r="J17">
        <v>35000</v>
      </c>
      <c r="K17" s="1">
        <f t="shared" si="11"/>
        <v>400</v>
      </c>
      <c r="L17" s="1">
        <f t="shared" si="12"/>
        <v>951.6329999999999</v>
      </c>
      <c r="M17" s="1">
        <f t="shared" si="13"/>
        <v>144.28662857142857</v>
      </c>
      <c r="N17" s="1">
        <f t="shared" si="4"/>
        <v>695.9196285714286</v>
      </c>
      <c r="O17" s="2">
        <f t="shared" si="5"/>
        <v>-0.36744670063911733</v>
      </c>
      <c r="P17" s="1">
        <f t="shared" si="14"/>
        <v>376.27791428571413</v>
      </c>
      <c r="Q17" s="2">
        <f t="shared" si="15"/>
        <v>-0.576237465208896</v>
      </c>
      <c r="R17" s="2"/>
      <c r="S17" s="2"/>
      <c r="U17" s="1">
        <f t="shared" si="16"/>
        <v>600</v>
      </c>
      <c r="V17" s="1">
        <f t="shared" si="17"/>
        <v>1353.4335999999998</v>
      </c>
      <c r="W17" s="1">
        <f t="shared" si="18"/>
        <v>216.42994285714286</v>
      </c>
      <c r="X17" s="1">
        <f t="shared" si="6"/>
        <v>969.8635428571426</v>
      </c>
      <c r="Y17" s="2">
        <f t="shared" si="7"/>
        <v>-0.3954886849472551</v>
      </c>
      <c r="AA17" s="1">
        <f t="shared" si="19"/>
        <v>900</v>
      </c>
      <c r="AB17" s="1">
        <f t="shared" si="20"/>
        <v>1543.7601999999997</v>
      </c>
      <c r="AC17" s="1">
        <f t="shared" si="21"/>
        <v>324.64491428571426</v>
      </c>
      <c r="AD17" s="1">
        <f t="shared" si="8"/>
        <v>968.405114285714</v>
      </c>
      <c r="AE17" s="2">
        <f t="shared" si="9"/>
        <v>-0.5941264427735513</v>
      </c>
      <c r="AF17" s="1">
        <f t="shared" si="22"/>
        <v>1288.0468285714283</v>
      </c>
      <c r="AG17" s="2">
        <f t="shared" si="23"/>
        <v>-0.19852800826518313</v>
      </c>
      <c r="AH17" s="1">
        <f t="shared" si="24"/>
        <v>1224.1184857142855</v>
      </c>
      <c r="AI17" s="2">
        <f t="shared" si="25"/>
        <v>-0.26111991446579624</v>
      </c>
      <c r="AJ17" s="1">
        <f t="shared" si="26"/>
        <v>1160.1901428571425</v>
      </c>
      <c r="AK17" s="2">
        <f t="shared" si="27"/>
        <v>-0.3306096500684433</v>
      </c>
    </row>
    <row r="18" spans="1:36" ht="12.75">
      <c r="A18">
        <v>37500</v>
      </c>
      <c r="E18" s="5" t="s">
        <v>15</v>
      </c>
      <c r="F18" s="7" t="s">
        <v>21</v>
      </c>
      <c r="G18" s="5" t="s">
        <v>15</v>
      </c>
      <c r="J18" t="s">
        <v>9</v>
      </c>
      <c r="K18" s="5" t="s">
        <v>16</v>
      </c>
      <c r="L18" s="4" t="s">
        <v>23</v>
      </c>
      <c r="M18" s="5" t="s">
        <v>16</v>
      </c>
      <c r="P18" s="6">
        <v>80</v>
      </c>
      <c r="U18" s="5" t="s">
        <v>17</v>
      </c>
      <c r="V18" s="8" t="s">
        <v>25</v>
      </c>
      <c r="W18" s="5" t="s">
        <v>17</v>
      </c>
      <c r="AA18" s="5" t="s">
        <v>29</v>
      </c>
      <c r="AB18" s="8" t="s">
        <v>27</v>
      </c>
      <c r="AC18" s="5" t="s">
        <v>29</v>
      </c>
      <c r="AF18" s="6">
        <v>40</v>
      </c>
      <c r="AH18" s="6">
        <v>50</v>
      </c>
      <c r="AJ18" s="6">
        <v>60</v>
      </c>
    </row>
    <row r="19" spans="1:28" ht="12.75">
      <c r="A19">
        <v>40000</v>
      </c>
      <c r="B19" t="s">
        <v>10</v>
      </c>
      <c r="F19" s="5" t="s">
        <v>22</v>
      </c>
      <c r="G19" t="s">
        <v>11</v>
      </c>
      <c r="L19" t="s">
        <v>24</v>
      </c>
      <c r="V19" t="s">
        <v>26</v>
      </c>
      <c r="AB19" t="s">
        <v>28</v>
      </c>
    </row>
    <row r="20" spans="2:7" ht="12.75">
      <c r="B20" t="s">
        <v>12</v>
      </c>
      <c r="G20" t="s">
        <v>13</v>
      </c>
    </row>
    <row r="21" ht="12.75">
      <c r="G21" t="s">
        <v>20</v>
      </c>
    </row>
    <row r="23" ht="12.75">
      <c r="B23" t="s">
        <v>18</v>
      </c>
    </row>
    <row r="24" ht="12.75">
      <c r="B24" t="s">
        <v>19</v>
      </c>
    </row>
    <row r="26" ht="12.75">
      <c r="E26" t="s">
        <v>14</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Pollination Model Excel file with results</dc:title>
  <dc:subject>Stella model output</dc:subject>
  <dc:creator>Karen Strickler</dc:creator>
  <cp:keywords/>
  <dc:description>This is the results of runs of Stella model  expon2.stm.  Data from the model includes female offspring (B) and seed yield (D).  Other columns give economic calcuations based on offsprign and seed yield. </dc:description>
  <cp:lastModifiedBy>Karen Strickler</cp:lastModifiedBy>
  <cp:lastPrinted>2000-07-10T21:43:59Z</cp:lastPrinted>
  <dcterms:created xsi:type="dcterms:W3CDTF">2000-07-10T21:34:47Z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